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U:\DEFP\DFE\Dph\DPHD30\2- DPD 31\1- Offres et Produits\Dispositifs particuliers\Calculette des prêts construction\"/>
    </mc:Choice>
  </mc:AlternateContent>
  <xr:revisionPtr revIDLastSave="0" documentId="13_ncr:1_{E69EB8AA-A3C8-4230-9BDB-64A8E98F5ADF}" xr6:coauthVersionLast="46" xr6:coauthVersionMax="47" xr10:uidLastSave="{00000000-0000-0000-0000-000000000000}"/>
  <workbookProtection workbookAlgorithmName="SHA-512" workbookHashValue="+XGTX+lHeK5ibngEubn6ANwcQ9lfDGf8s5bY3xOvRQ7OpLb/KG5d0cSddjcORDK1k4P0KSuwGDI4TNmgwVCWWw==" workbookSaltValue="R8CdiQ0wIDJyIbGZc0YLXg==" workbookSpinCount="100000" lockStructure="1"/>
  <bookViews>
    <workbookView xWindow="-120" yWindow="-120" windowWidth="20730" windowHeight="11160" xr2:uid="{00000000-000D-0000-FFFF-FFFF00000000}"/>
  </bookViews>
  <sheets>
    <sheet name="Construction" sheetId="12" r:id="rId1"/>
    <sheet name="VEFA &amp; Acquisition Amélioration" sheetId="13" r:id="rId2"/>
    <sheet name="Guide d'utilisation" sheetId="4" r:id="rId3"/>
    <sheet name="VEFA &amp; AA DR" sheetId="16" state="hidden" r:id="rId4"/>
    <sheet name="Construction DR" sheetId="15" state="hidden" r:id="rId5"/>
    <sheet name="Taux" sheetId="2" state="hidden" r:id="rId6"/>
  </sheets>
  <definedNames>
    <definedName name="_xlnm.Print_Area" localSheetId="0">Construction!$A$1:$BN$52</definedName>
    <definedName name="_xlnm.Print_Area" localSheetId="4">'Construction DR'!$A$1:$BN$52</definedName>
    <definedName name="_xlnm.Print_Area" localSheetId="3">'VEFA &amp; AA DR'!$A$1:$BN$54</definedName>
    <definedName name="_xlnm.Print_Area" localSheetId="1">'VEFA &amp; Acquisition Amélioration'!$A$1:$BN$54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8" i="16" l="1"/>
  <c r="AC51" i="16"/>
  <c r="BO46" i="16"/>
  <c r="CA44" i="16"/>
  <c r="CB42" i="16"/>
  <c r="BZ42" i="16"/>
  <c r="BX42" i="16"/>
  <c r="BO42" i="16"/>
  <c r="BG42" i="16"/>
  <c r="AZ42" i="16"/>
  <c r="AU42" i="16"/>
  <c r="AI42" i="16"/>
  <c r="AK42" i="16" s="1"/>
  <c r="AM42" i="16" s="1"/>
  <c r="AG42" i="16"/>
  <c r="BO40" i="16"/>
  <c r="BG40" i="16"/>
  <c r="AZ40" i="16"/>
  <c r="AU40" i="16"/>
  <c r="BO38" i="16"/>
  <c r="BG38" i="16"/>
  <c r="AZ38" i="16"/>
  <c r="AU38" i="16"/>
  <c r="BX36" i="16"/>
  <c r="BS36" i="16"/>
  <c r="BQ36" i="16"/>
  <c r="BU36" i="16" s="1"/>
  <c r="AC36" i="16"/>
  <c r="Q36" i="16"/>
  <c r="BO36" i="16" s="1"/>
  <c r="L36" i="16"/>
  <c r="AZ34" i="16"/>
  <c r="AU34" i="16"/>
  <c r="AT29" i="16"/>
  <c r="AN36" i="16" s="1"/>
  <c r="P27" i="16"/>
  <c r="P28" i="16" s="1"/>
  <c r="P26" i="16"/>
  <c r="AQ15" i="16"/>
  <c r="BQ46" i="16" s="1"/>
  <c r="AQ13" i="16"/>
  <c r="AQ11" i="16"/>
  <c r="BG34" i="16" s="1"/>
  <c r="AA56" i="15"/>
  <c r="AC49" i="15"/>
  <c r="BO44" i="15"/>
  <c r="CA42" i="15"/>
  <c r="BZ40" i="15"/>
  <c r="BX40" i="15"/>
  <c r="BO40" i="15"/>
  <c r="BG40" i="15"/>
  <c r="AZ40" i="15"/>
  <c r="AU40" i="15"/>
  <c r="AI40" i="15"/>
  <c r="AK40" i="15" s="1"/>
  <c r="AM40" i="15" s="1"/>
  <c r="AG40" i="15"/>
  <c r="BO38" i="15"/>
  <c r="BG38" i="15"/>
  <c r="AZ38" i="15"/>
  <c r="AU38" i="15"/>
  <c r="BO36" i="15"/>
  <c r="BG36" i="15"/>
  <c r="AZ36" i="15"/>
  <c r="AU36" i="15"/>
  <c r="BX34" i="15"/>
  <c r="BS34" i="15"/>
  <c r="BQ34" i="15"/>
  <c r="BU34" i="15" s="1"/>
  <c r="AC34" i="15"/>
  <c r="Q34" i="15"/>
  <c r="BO34" i="15" s="1"/>
  <c r="L34" i="15"/>
  <c r="BG32" i="15"/>
  <c r="AZ32" i="15"/>
  <c r="AU32" i="15"/>
  <c r="AT27" i="15"/>
  <c r="AN34" i="15" s="1"/>
  <c r="P25" i="15"/>
  <c r="P26" i="15" s="1"/>
  <c r="AQ13" i="15"/>
  <c r="BQ44" i="15" s="1"/>
  <c r="AQ11" i="15"/>
  <c r="AQ9" i="15"/>
  <c r="AN42" i="16" l="1"/>
  <c r="BQ38" i="16"/>
  <c r="U40" i="16"/>
  <c r="AP40" i="16"/>
  <c r="F24" i="16"/>
  <c r="AQ38" i="16"/>
  <c r="BX38" i="16"/>
  <c r="AO40" i="16"/>
  <c r="BS40" i="16"/>
  <c r="AQ44" i="16"/>
  <c r="U46" i="16"/>
  <c r="AP46" i="16"/>
  <c r="BS46" i="16"/>
  <c r="BU46" i="16" s="1"/>
  <c r="V46" i="16" s="1"/>
  <c r="AQ46" i="16"/>
  <c r="AO38" i="16"/>
  <c r="BS38" i="16"/>
  <c r="AQ40" i="16"/>
  <c r="BX40" i="16"/>
  <c r="BS42" i="16"/>
  <c r="BU42" i="16" s="1"/>
  <c r="AO44" i="16"/>
  <c r="BX46" i="16"/>
  <c r="U38" i="16"/>
  <c r="AP38" i="16"/>
  <c r="BQ40" i="16"/>
  <c r="BU40" i="16" s="1"/>
  <c r="V40" i="16" s="1"/>
  <c r="U42" i="16"/>
  <c r="AP44" i="16"/>
  <c r="AO46" i="16"/>
  <c r="CB40" i="15"/>
  <c r="AN40" i="15"/>
  <c r="AQ36" i="15"/>
  <c r="BX36" i="15"/>
  <c r="AO38" i="15"/>
  <c r="AQ42" i="15"/>
  <c r="U44" i="15"/>
  <c r="AP44" i="15"/>
  <c r="BS44" i="15"/>
  <c r="BU44" i="15" s="1"/>
  <c r="V44" i="15" s="1"/>
  <c r="F22" i="15"/>
  <c r="BQ36" i="15"/>
  <c r="BU36" i="15" s="1"/>
  <c r="U38" i="15"/>
  <c r="AP38" i="15"/>
  <c r="AQ44" i="15"/>
  <c r="AO36" i="15"/>
  <c r="BS36" i="15"/>
  <c r="AQ38" i="15"/>
  <c r="BX38" i="15"/>
  <c r="BS40" i="15"/>
  <c r="BU40" i="15" s="1"/>
  <c r="V40" i="15" s="1"/>
  <c r="X40" i="15" s="1"/>
  <c r="AO42" i="15"/>
  <c r="BX44" i="15"/>
  <c r="BS38" i="15"/>
  <c r="U36" i="15"/>
  <c r="AP36" i="15"/>
  <c r="BQ38" i="15"/>
  <c r="U40" i="15"/>
  <c r="AP42" i="15"/>
  <c r="AO44" i="15"/>
  <c r="V42" i="16" l="1"/>
  <c r="X42" i="16" s="1"/>
  <c r="AG40" i="16"/>
  <c r="AG46" i="16"/>
  <c r="E26" i="16"/>
  <c r="F28" i="16"/>
  <c r="BU38" i="16"/>
  <c r="AG44" i="16"/>
  <c r="AG36" i="15"/>
  <c r="F26" i="15"/>
  <c r="E24" i="15"/>
  <c r="BU38" i="15"/>
  <c r="V38" i="15" s="1"/>
  <c r="AG44" i="15"/>
  <c r="V36" i="15"/>
  <c r="AG42" i="15"/>
  <c r="CB42" i="13"/>
  <c r="CA42" i="12"/>
  <c r="V38" i="16" l="1"/>
  <c r="BS51" i="16"/>
  <c r="BZ46" i="16"/>
  <c r="AH46" i="16"/>
  <c r="AG38" i="16"/>
  <c r="AH42" i="16"/>
  <c r="BZ44" i="16"/>
  <c r="BZ40" i="16"/>
  <c r="AH40" i="16"/>
  <c r="AG38" i="15"/>
  <c r="AG49" i="15" s="1"/>
  <c r="BS49" i="15"/>
  <c r="AH36" i="15"/>
  <c r="BZ36" i="15"/>
  <c r="AH40" i="15"/>
  <c r="BZ42" i="15"/>
  <c r="BZ44" i="15"/>
  <c r="AH44" i="15"/>
  <c r="AT27" i="12"/>
  <c r="AC49" i="12"/>
  <c r="AI44" i="16" l="1"/>
  <c r="AJ42" i="16" s="1"/>
  <c r="AK44" i="16" s="1"/>
  <c r="AL42" i="16" s="1"/>
  <c r="AM44" i="16" s="1"/>
  <c r="CA42" i="16"/>
  <c r="AI46" i="16"/>
  <c r="AJ46" i="16" s="1"/>
  <c r="AK46" i="16" s="1"/>
  <c r="AL46" i="16" s="1"/>
  <c r="AM46" i="16" s="1"/>
  <c r="CA46" i="16"/>
  <c r="AI40" i="16"/>
  <c r="AJ40" i="16" s="1"/>
  <c r="AK40" i="16" s="1"/>
  <c r="AL40" i="16" s="1"/>
  <c r="AM40" i="16" s="1"/>
  <c r="CA40" i="16"/>
  <c r="AH38" i="16"/>
  <c r="AG51" i="16"/>
  <c r="BZ38" i="16"/>
  <c r="BZ36" i="16" s="1"/>
  <c r="AI44" i="15"/>
  <c r="AJ44" i="15" s="1"/>
  <c r="AK44" i="15" s="1"/>
  <c r="AL44" i="15" s="1"/>
  <c r="AM44" i="15" s="1"/>
  <c r="CA44" i="15"/>
  <c r="AI36" i="15"/>
  <c r="CA36" i="15"/>
  <c r="AI42" i="15"/>
  <c r="AJ40" i="15" s="1"/>
  <c r="AK42" i="15" s="1"/>
  <c r="AL40" i="15" s="1"/>
  <c r="AM42" i="15" s="1"/>
  <c r="CA40" i="15"/>
  <c r="BZ38" i="15"/>
  <c r="BZ34" i="15" s="1"/>
  <c r="AH38" i="15"/>
  <c r="P25" i="12"/>
  <c r="P26" i="12" s="1"/>
  <c r="CA38" i="16" l="1"/>
  <c r="AI38" i="16"/>
  <c r="AN46" i="16"/>
  <c r="X46" i="16"/>
  <c r="CB46" i="16"/>
  <c r="CC46" i="16" s="1"/>
  <c r="AN40" i="16"/>
  <c r="X40" i="16"/>
  <c r="CB40" i="16"/>
  <c r="CC40" i="16" s="1"/>
  <c r="CB44" i="16"/>
  <c r="CC42" i="16" s="1"/>
  <c r="AN44" i="16"/>
  <c r="AJ36" i="15"/>
  <c r="AK36" i="15" s="1"/>
  <c r="CB42" i="15"/>
  <c r="CC40" i="15" s="1"/>
  <c r="AN42" i="15"/>
  <c r="AI38" i="15"/>
  <c r="AJ38" i="15" s="1"/>
  <c r="AK38" i="15" s="1"/>
  <c r="AL38" i="15" s="1"/>
  <c r="AM38" i="15" s="1"/>
  <c r="CA38" i="15"/>
  <c r="AN44" i="15"/>
  <c r="X44" i="15"/>
  <c r="CB44" i="15"/>
  <c r="CC44" i="15" s="1"/>
  <c r="AC51" i="13"/>
  <c r="AI51" i="16" l="1"/>
  <c r="AJ38" i="16"/>
  <c r="AK38" i="16" s="1"/>
  <c r="AK49" i="15"/>
  <c r="AL36" i="15"/>
  <c r="AM36" i="15" s="1"/>
  <c r="AN38" i="15"/>
  <c r="X38" i="15"/>
  <c r="CB38" i="15"/>
  <c r="CC38" i="15" s="1"/>
  <c r="AI49" i="15"/>
  <c r="B11" i="2"/>
  <c r="AK51" i="16" l="1"/>
  <c r="AL38" i="16"/>
  <c r="AM38" i="16" s="1"/>
  <c r="CB36" i="15"/>
  <c r="AN36" i="15"/>
  <c r="X36" i="15"/>
  <c r="X34" i="15" s="1"/>
  <c r="AS45" i="15" s="1"/>
  <c r="B13" i="2"/>
  <c r="B14" i="2"/>
  <c r="B12" i="2"/>
  <c r="CB38" i="16" l="1"/>
  <c r="AN38" i="16"/>
  <c r="X38" i="16"/>
  <c r="X36" i="16" s="1"/>
  <c r="AS47" i="16" s="1"/>
  <c r="AN49" i="15"/>
  <c r="AN52" i="15"/>
  <c r="AN54" i="15" s="1"/>
  <c r="CB34" i="15"/>
  <c r="CC36" i="15"/>
  <c r="CC34" i="15" s="1"/>
  <c r="AZ40" i="12"/>
  <c r="AZ42" i="13"/>
  <c r="AU42" i="13"/>
  <c r="AN54" i="16" l="1"/>
  <c r="AN56" i="16" s="1"/>
  <c r="AN51" i="16"/>
  <c r="CB36" i="16"/>
  <c r="CC38" i="16"/>
  <c r="CC36" i="16" s="1"/>
  <c r="P26" i="13"/>
  <c r="P27" i="13" s="1"/>
  <c r="AA58" i="13"/>
  <c r="BO46" i="13"/>
  <c r="CA44" i="13"/>
  <c r="BX42" i="13"/>
  <c r="BO42" i="13"/>
  <c r="BG42" i="13"/>
  <c r="AG42" i="13"/>
  <c r="BO40" i="13"/>
  <c r="BG40" i="13"/>
  <c r="AZ40" i="13"/>
  <c r="AU40" i="13"/>
  <c r="BO38" i="13"/>
  <c r="BG38" i="13"/>
  <c r="AZ38" i="13"/>
  <c r="AU38" i="13"/>
  <c r="BX36" i="13"/>
  <c r="AC36" i="13"/>
  <c r="Q36" i="13"/>
  <c r="BQ36" i="13" s="1"/>
  <c r="L36" i="13"/>
  <c r="AU34" i="13"/>
  <c r="AT29" i="13"/>
  <c r="AQ15" i="13"/>
  <c r="AQ13" i="13"/>
  <c r="AZ34" i="13" s="1"/>
  <c r="AQ11" i="13"/>
  <c r="BG34" i="13" s="1"/>
  <c r="BZ42" i="13" l="1"/>
  <c r="AI42" i="13"/>
  <c r="AK42" i="13" s="1"/>
  <c r="AM42" i="13" s="1"/>
  <c r="AN36" i="13"/>
  <c r="P28" i="13"/>
  <c r="U38" i="13" s="1"/>
  <c r="BO36" i="13"/>
  <c r="BS36" i="13"/>
  <c r="BS46" i="13" s="1"/>
  <c r="BX46" i="13"/>
  <c r="BQ38" i="13"/>
  <c r="BQ46" i="13"/>
  <c r="BX38" i="13"/>
  <c r="F24" i="13"/>
  <c r="BX40" i="13"/>
  <c r="BQ40" i="13"/>
  <c r="BG40" i="12"/>
  <c r="BG38" i="12"/>
  <c r="BG36" i="12"/>
  <c r="AZ36" i="12"/>
  <c r="AZ38" i="12"/>
  <c r="AN42" i="13" l="1"/>
  <c r="AQ46" i="13"/>
  <c r="AQ40" i="13"/>
  <c r="AP38" i="13"/>
  <c r="AO38" i="13"/>
  <c r="AP46" i="13"/>
  <c r="AP40" i="13"/>
  <c r="AQ38" i="13"/>
  <c r="AO46" i="13"/>
  <c r="AO40" i="13"/>
  <c r="AQ44" i="13"/>
  <c r="AP44" i="13"/>
  <c r="AO44" i="13"/>
  <c r="BS42" i="13"/>
  <c r="BU42" i="13" s="1"/>
  <c r="BS40" i="13"/>
  <c r="BU40" i="13" s="1"/>
  <c r="AG40" i="13" s="1"/>
  <c r="BU36" i="13"/>
  <c r="BS38" i="13"/>
  <c r="BU38" i="13" s="1"/>
  <c r="AG38" i="13" s="1"/>
  <c r="U40" i="13"/>
  <c r="U46" i="13"/>
  <c r="U42" i="13"/>
  <c r="F28" i="13"/>
  <c r="E26" i="13"/>
  <c r="BU46" i="13"/>
  <c r="AG46" i="13" s="1"/>
  <c r="AU36" i="12"/>
  <c r="AU40" i="12"/>
  <c r="V38" i="13" l="1"/>
  <c r="AG44" i="13"/>
  <c r="BZ44" i="13" s="1"/>
  <c r="V40" i="13"/>
  <c r="V46" i="13"/>
  <c r="V42" i="13"/>
  <c r="X42" i="13" s="1"/>
  <c r="BS51" i="13"/>
  <c r="AH38" i="13"/>
  <c r="BZ38" i="13"/>
  <c r="AH46" i="13"/>
  <c r="BZ46" i="13"/>
  <c r="BZ40" i="13"/>
  <c r="AH40" i="13"/>
  <c r="AU38" i="12"/>
  <c r="AG51" i="13" l="1"/>
  <c r="AH42" i="13"/>
  <c r="AI38" i="13" s="1"/>
  <c r="AI46" i="13"/>
  <c r="AJ46" i="13" s="1"/>
  <c r="AK46" i="13" s="1"/>
  <c r="AL46" i="13" s="1"/>
  <c r="AM46" i="13" s="1"/>
  <c r="X46" i="13" s="1"/>
  <c r="CA46" i="13"/>
  <c r="CA38" i="13"/>
  <c r="CA40" i="13"/>
  <c r="BZ36" i="13"/>
  <c r="AU32" i="12"/>
  <c r="CA42" i="13" l="1"/>
  <c r="AJ38" i="13"/>
  <c r="AI40" i="13"/>
  <c r="AI44" i="13"/>
  <c r="AJ42" i="13" s="1"/>
  <c r="CB46" i="13"/>
  <c r="CC46" i="13" s="1"/>
  <c r="AN46" i="13"/>
  <c r="AI51" i="13" l="1"/>
  <c r="AK44" i="13" s="1"/>
  <c r="AL42" i="13" s="1"/>
  <c r="AJ40" i="13"/>
  <c r="AA56" i="12"/>
  <c r="BO44" i="12"/>
  <c r="BX40" i="12"/>
  <c r="BO40" i="12"/>
  <c r="AG40" i="12"/>
  <c r="AI40" i="12" s="1"/>
  <c r="AK40" i="12" s="1"/>
  <c r="AM40" i="12" s="1"/>
  <c r="BO38" i="12"/>
  <c r="BO36" i="12"/>
  <c r="BX34" i="12"/>
  <c r="AC34" i="12"/>
  <c r="Q34" i="12"/>
  <c r="BQ34" i="12" s="1"/>
  <c r="L34" i="12"/>
  <c r="AQ13" i="12"/>
  <c r="U36" i="12" s="1"/>
  <c r="AQ11" i="12"/>
  <c r="AZ32" i="12" s="1"/>
  <c r="AQ9" i="12"/>
  <c r="BG32" i="12" s="1"/>
  <c r="AK40" i="13" l="1"/>
  <c r="AL40" i="13" s="1"/>
  <c r="AK38" i="13"/>
  <c r="AK51" i="13" s="1"/>
  <c r="CB40" i="12"/>
  <c r="AN40" i="12"/>
  <c r="AN34" i="12"/>
  <c r="AP36" i="12" s="1"/>
  <c r="BZ40" i="12"/>
  <c r="BO34" i="12"/>
  <c r="BS34" i="12"/>
  <c r="BS40" i="12" s="1"/>
  <c r="BU40" i="12" s="1"/>
  <c r="U40" i="12"/>
  <c r="BQ44" i="12"/>
  <c r="F22" i="12"/>
  <c r="F26" i="12" s="1"/>
  <c r="BQ36" i="12"/>
  <c r="BX44" i="12"/>
  <c r="BX38" i="12"/>
  <c r="BQ38" i="12"/>
  <c r="BX36" i="12"/>
  <c r="AL38" i="13" l="1"/>
  <c r="AM40" i="13" s="1"/>
  <c r="X40" i="13" s="1"/>
  <c r="V40" i="12"/>
  <c r="X40" i="12" s="1"/>
  <c r="AQ38" i="12"/>
  <c r="AP38" i="12"/>
  <c r="AQ44" i="12"/>
  <c r="AO44" i="12"/>
  <c r="AP42" i="12"/>
  <c r="AO38" i="12"/>
  <c r="AQ36" i="12"/>
  <c r="AO36" i="12"/>
  <c r="AP44" i="12"/>
  <c r="AO42" i="12"/>
  <c r="AG42" i="12"/>
  <c r="BS36" i="12"/>
  <c r="BU36" i="12" s="1"/>
  <c r="V36" i="12" s="1"/>
  <c r="BU34" i="12"/>
  <c r="BS38" i="12"/>
  <c r="BU38" i="12" s="1"/>
  <c r="AG38" i="12" s="1"/>
  <c r="AH38" i="12" s="1"/>
  <c r="BS44" i="12"/>
  <c r="BU44" i="12" s="1"/>
  <c r="AG44" i="12" s="1"/>
  <c r="AH44" i="12" s="1"/>
  <c r="U38" i="12"/>
  <c r="U44" i="12"/>
  <c r="E24" i="12"/>
  <c r="AQ42" i="12"/>
  <c r="AM38" i="13" l="1"/>
  <c r="X38" i="13" s="1"/>
  <c r="X36" i="13" s="1"/>
  <c r="AM44" i="13"/>
  <c r="CB40" i="13"/>
  <c r="CC40" i="13" s="1"/>
  <c r="AN40" i="13"/>
  <c r="AN38" i="13"/>
  <c r="CB38" i="13"/>
  <c r="CC38" i="13" s="1"/>
  <c r="AG36" i="12"/>
  <c r="AH36" i="12" s="1"/>
  <c r="AH40" i="12"/>
  <c r="CA40" i="12" s="1"/>
  <c r="V44" i="12"/>
  <c r="V38" i="12"/>
  <c r="BZ42" i="12"/>
  <c r="BS49" i="12"/>
  <c r="BZ38" i="12"/>
  <c r="BZ44" i="12"/>
  <c r="CB44" i="13" l="1"/>
  <c r="CC42" i="13" s="1"/>
  <c r="CC36" i="13" s="1"/>
  <c r="AN44" i="13"/>
  <c r="AN54" i="13" s="1"/>
  <c r="AN56" i="13" s="1"/>
  <c r="AG49" i="12"/>
  <c r="AI36" i="12" s="1"/>
  <c r="AJ36" i="12" s="1"/>
  <c r="AI44" i="12"/>
  <c r="AJ44" i="12" s="1"/>
  <c r="AK44" i="12" s="1"/>
  <c r="AL44" i="12" s="1"/>
  <c r="AM44" i="12" s="1"/>
  <c r="CB44" i="12" s="1"/>
  <c r="CA44" i="12"/>
  <c r="CA38" i="12"/>
  <c r="BZ36" i="12"/>
  <c r="BZ34" i="12" s="1"/>
  <c r="AN51" i="13" l="1"/>
  <c r="AS47" i="13"/>
  <c r="CB36" i="13"/>
  <c r="AN44" i="12"/>
  <c r="X44" i="12"/>
  <c r="AI42" i="12"/>
  <c r="AJ40" i="12" s="1"/>
  <c r="AI38" i="12"/>
  <c r="CC44" i="12"/>
  <c r="CA36" i="12"/>
  <c r="AI49" i="12" l="1"/>
  <c r="AK42" i="12" s="1"/>
  <c r="AL40" i="12" s="1"/>
  <c r="AJ38" i="12"/>
  <c r="AK36" i="12" l="1"/>
  <c r="AL36" i="12" s="1"/>
  <c r="AK38" i="12"/>
  <c r="AL38" i="12" s="1"/>
  <c r="AK49" i="12" l="1"/>
  <c r="AM36" i="12" l="1"/>
  <c r="AN36" i="12" s="1"/>
  <c r="AM42" i="12"/>
  <c r="AM38" i="12"/>
  <c r="AN38" i="12" s="1"/>
  <c r="CB36" i="12" l="1"/>
  <c r="CC36" i="12" s="1"/>
  <c r="X36" i="12"/>
  <c r="AN42" i="12"/>
  <c r="AN52" i="12" s="1"/>
  <c r="AN54" i="12" s="1"/>
  <c r="CB42" i="12"/>
  <c r="CC40" i="12" s="1"/>
  <c r="CB38" i="12"/>
  <c r="CC38" i="12" s="1"/>
  <c r="X38" i="12"/>
  <c r="AN49" i="12"/>
  <c r="X34" i="12" l="1"/>
  <c r="AS45" i="12" s="1"/>
  <c r="CC34" i="12"/>
  <c r="CB34" i="12"/>
</calcChain>
</file>

<file path=xl/sharedStrings.xml><?xml version="1.0" encoding="utf-8"?>
<sst xmlns="http://schemas.openxmlformats.org/spreadsheetml/2006/main" count="269" uniqueCount="104">
  <si>
    <t>CALCULETTE CDC (Construction)</t>
  </si>
  <si>
    <t>Zone de loyers</t>
  </si>
  <si>
    <t>Zone A</t>
  </si>
  <si>
    <t>PLUS</t>
  </si>
  <si>
    <t>PLAI</t>
  </si>
  <si>
    <t>PLS</t>
  </si>
  <si>
    <t>PLI</t>
  </si>
  <si>
    <t>Total</t>
  </si>
  <si>
    <t>Nombre de logements de l'opération</t>
  </si>
  <si>
    <t>Surface utile totale (en m²)</t>
  </si>
  <si>
    <t>Zone Abis</t>
  </si>
  <si>
    <t>Zone B1</t>
  </si>
  <si>
    <t>Zone B2</t>
  </si>
  <si>
    <t>Zone C</t>
  </si>
  <si>
    <t>Renseignez les cellules en fond blanc</t>
  </si>
  <si>
    <t>Plan de financement</t>
  </si>
  <si>
    <t>Prix de revient (TTC)</t>
  </si>
  <si>
    <t>Fonds propres</t>
  </si>
  <si>
    <t>Dont prix de revient PLS</t>
  </si>
  <si>
    <t>Dont charge foncière</t>
  </si>
  <si>
    <t>Foncier finançable</t>
  </si>
  <si>
    <t>dont PLUS</t>
  </si>
  <si>
    <t>dont PLAI</t>
  </si>
  <si>
    <t>dont PLS</t>
  </si>
  <si>
    <t>dont CPLS</t>
  </si>
  <si>
    <t>dont PLI</t>
  </si>
  <si>
    <t>Prêts Foncier à saisir</t>
  </si>
  <si>
    <t>Prêts Construction</t>
  </si>
  <si>
    <t>Besoin de financement en prêts CDC</t>
  </si>
  <si>
    <t>Droit à PHB 2.0</t>
  </si>
  <si>
    <t>Droit à Booster</t>
  </si>
  <si>
    <t>Quotité de prêt PLS</t>
  </si>
  <si>
    <t>Autres prêts</t>
  </si>
  <si>
    <t>Subventions</t>
  </si>
  <si>
    <t>Livret A</t>
  </si>
  <si>
    <t>Dont subventions flêchées</t>
  </si>
  <si>
    <t>Dont autres prêts flêchés</t>
  </si>
  <si>
    <t>Charge foncière forfaitaire</t>
  </si>
  <si>
    <t>Droit à prêts Foncier</t>
  </si>
  <si>
    <t>Marge composite (prêts foncier)</t>
  </si>
  <si>
    <t>Taux moyen pondéré (prêts construction)</t>
  </si>
  <si>
    <t>Prix de revient PLS</t>
  </si>
  <si>
    <t>Dont subventions fléchés, dont autres prêts fléchés</t>
  </si>
  <si>
    <t>Prêts construction</t>
  </si>
  <si>
    <t xml:space="preserve">La calculette ventile votre besoin de financement en prêts CDC entre les différentes typologies de prêts à l'échelle d'une opération mixte. </t>
  </si>
  <si>
    <t>Droit à Booster et droit à PHB 2.0</t>
  </si>
  <si>
    <t xml:space="preserve">Les nombres de logements renseignés permettent de calculer le droit à Booster et le droit à PHB 2.0. </t>
  </si>
  <si>
    <t>Surface utile</t>
  </si>
  <si>
    <t>Dans les opérations mixtes, le prix de revient du PLS doit être cohérent avec une répartition du prix de revient total à la surface utile. Il est néanmoins possible de saisir un prix de revient légèrement différent du fait des spécificités des logements.</t>
  </si>
  <si>
    <t>Charge foncière, charge foncière forfaitaire et foncier finançable</t>
  </si>
  <si>
    <t>Le foncier finançable est égal à la charge foncière, déduction faite de la quotité des subventions.</t>
  </si>
  <si>
    <t>Le droit à prêts foncier correspond au foncier finançable répartis au prorata de la surface utile de chaque typologie de logements.</t>
  </si>
  <si>
    <t>Le prêt foncier saisi peut être inférieur ou égal au droit à prêt foncier.</t>
  </si>
  <si>
    <t>Le droit à Booster est de 15 000 € par logement (hors PLI).</t>
  </si>
  <si>
    <t>Les prêts PHB 2.0 et Booster saisis peuvent être inférieurs ou égaux aux droits calculés.</t>
  </si>
  <si>
    <t>Les prêts construction sont calculés au prorata de la surface utile des logements, modulo le prix de revient PLS et le fléchage de certains prêts et subventions.</t>
  </si>
  <si>
    <t>Le prêt PLS doit être compris entre 51 et 55% du prix de revient et le besoin de financement restant est financé en CPLS.</t>
  </si>
  <si>
    <t>En construction, la charge foncière doit être renseignée. En VEFA et acquisition-amélioration, la charge foncière correspond à un montant forfaitaire dépendant de la zone (45% du prix de revient en zone Abis, 35% en zone A, 30% en zone B1, 25% en zone B2 et 20% en zone C).</t>
  </si>
  <si>
    <t>Droits à prêts foncier et prêts foncier à saisir</t>
  </si>
  <si>
    <t>Financements non fléchés</t>
  </si>
  <si>
    <t>Fonds propres et subventions non fléchés</t>
  </si>
  <si>
    <t>Autres prêts et subventions fléchés</t>
  </si>
  <si>
    <t>Somme des financements non fléchés</t>
  </si>
  <si>
    <t>Autres prêts non fléchés</t>
  </si>
  <si>
    <t>Cette donnée permet de ventiler les prêts construction et foncier entre typologies. 
Les prêts PLUS/PLAI/PLS/PLI sont répartis au prorata de la surface utile des logements, modulo le prix de revient PLS et le fléchage de certains prêts et subventions. 
Si la surface utile n'est pas renseignée, le nombre de logements sert de clé de répartition des prêts mais uniquement à titre indicatif. L'information sur la surface utile est nécessaire pour la demande de prêt.</t>
  </si>
  <si>
    <t>Il s'agit des subventions et autres prêts explicitement fléchés vers une typologie de logements (ex : prêts Action Logement, ANRU, CPAM, FEDER). Un prêt d'une banque commerciale ne peut pas être fléché. En l'absence des prêts et subventions explicitement fléchés, il faut laisser ces cases vides.</t>
  </si>
  <si>
    <t>NE PAS DIFFUSER A L'EXTERNE - Calculs intermédiaires pour un usage interne CDC uniquement</t>
  </si>
  <si>
    <t xml:space="preserve"> Cas où les prêts construction sont négatifs redressement à la surface utile </t>
  </si>
  <si>
    <t>Prêts construction redressés</t>
  </si>
  <si>
    <t xml:space="preserve">Prix de revient 
</t>
  </si>
  <si>
    <t>Somme des financements non fléchés redressés</t>
  </si>
  <si>
    <r>
      <rPr>
        <b/>
        <sz val="10"/>
        <color theme="1"/>
        <rFont val="Calibri"/>
        <family val="2"/>
        <scheme val="minor"/>
      </rPr>
      <t xml:space="preserve">A noter, dans le cas d'une opération en PLS uniquement, </t>
    </r>
    <r>
      <rPr>
        <sz val="10"/>
        <color theme="1"/>
        <rFont val="Calibri"/>
        <family val="2"/>
        <scheme val="minor"/>
      </rPr>
      <t>les autres prêts de l'opération doivent être renseignés à la fois dans la case "autres prêts" du plan de financement général et dans la case "dont autres prêts fléchés" de la ligne PLS.</t>
    </r>
  </si>
  <si>
    <t>Pour intégration du "bonus jeune" de 5000 €/logement de la tranche 2 du PHB 2.0, renseigner le nombre de logements PLUS, PLAI ou PLS fléchés jeunes dans l'agrément ou intégrés à une structure collective jeunes (résidence universitaire, FJT…)</t>
  </si>
  <si>
    <t>Taux d'usure</t>
  </si>
  <si>
    <t>Ils sont répartis au prorata du nombre de logements par typologie.</t>
  </si>
  <si>
    <t xml:space="preserve">Le droit à PHB 2.0 est de 9 000 € par logement en zones A et Abis, 6 500 € en zone B1 et 5 000 € en zones B2 et C (hors PLI). Pour pouvoir obtenir une ligne de PHB 2.0, le bailleur doit disposer d'une enveloppe de PHB 2.0. Le "bonus jeune" de 5000 €/logement n'est valable que pour les bailleurs disposant d'une enveloppe de PHB 2.0 tranche 2. </t>
  </si>
  <si>
    <t>Versions</t>
  </si>
  <si>
    <t>Dont nombre de logements jeunes pour la tranche 2 du PHB 2.0</t>
  </si>
  <si>
    <t>Droit à bonus jeune PHB 2.0 T2</t>
  </si>
  <si>
    <r>
      <t>Du 1</t>
    </r>
    <r>
      <rPr>
        <i/>
        <vertAlign val="superscript"/>
        <sz val="10"/>
        <color theme="1"/>
        <rFont val="Calibri"/>
        <family val="2"/>
        <scheme val="minor"/>
      </rPr>
      <t>er</t>
    </r>
    <r>
      <rPr>
        <i/>
        <sz val="10"/>
        <color theme="1"/>
        <rFont val="Calibri"/>
        <family val="2"/>
        <scheme val="minor"/>
      </rPr>
      <t xml:space="preserve"> février 2020</t>
    </r>
  </si>
  <si>
    <t>Du 21 septembre 2020</t>
  </si>
  <si>
    <t>- Correction des cas de résultats négatifs sur les prêts construction
- Affichage d'un message d'erreur dans le cas d'un surfinancement</t>
  </si>
  <si>
    <t>X</t>
  </si>
  <si>
    <t>- Introduction de l'option d'affectation du PHB 2.0 / Booster au PLS</t>
  </si>
  <si>
    <r>
      <rPr>
        <i/>
        <sz val="10"/>
        <color theme="1"/>
        <rFont val="Calibri"/>
        <family val="2"/>
      </rPr>
      <t xml:space="preserve">- </t>
    </r>
    <r>
      <rPr>
        <i/>
        <sz val="10"/>
        <color theme="1"/>
        <rFont val="Calibri"/>
        <family val="2"/>
        <scheme val="minor"/>
      </rPr>
      <t>Nombre de logements jeunes : répartition par typologie de logements et calcul du bonus pour la tranche 2 du PHB 2.0</t>
    </r>
  </si>
  <si>
    <t>- Taux du livret A à 0,5%</t>
  </si>
  <si>
    <t>Taux du PLAI</t>
  </si>
  <si>
    <t>Taux du PLUS</t>
  </si>
  <si>
    <t>Taux du PLS</t>
  </si>
  <si>
    <t>Taux du PLI</t>
  </si>
  <si>
    <t>Du 18 mars 2021</t>
  </si>
  <si>
    <t xml:space="preserve"> </t>
  </si>
  <si>
    <t>modif pour redresser en série et éviter d'avoir des prêts négatifs</t>
  </si>
  <si>
    <t>Version du 01/10/2021</t>
  </si>
  <si>
    <t>Dont nombre de logements jeunes pour les tranches 2 et 3 du PHB 2.0</t>
  </si>
  <si>
    <t>CALCULETTE CDC (VEFA &amp; AA*)</t>
  </si>
  <si>
    <t>Du 5 octobre 2021</t>
  </si>
  <si>
    <t>Version du 05/10/2021</t>
  </si>
  <si>
    <t xml:space="preserve">- Bonus jeunes du PHB 2.0 : précision pour indiquer que cela concerne également la tranche 3 du PHB 2.0
- Mention du financement en éco-prêt de l'acquisition amélioration 
- Correction du prêt foncier dans le cas de prêts construction redressés négatifs </t>
  </si>
  <si>
    <t>*Vos opérations d'acquisition-amélioration avec travaux d'amélioration énergétique peuvent également être éligibles à l'éco-prêt (offre n'apparaissant pas dans cette calculette dédiée aux prêts construction).</t>
  </si>
  <si>
    <t>Version du 01/02/2022</t>
  </si>
  <si>
    <r>
      <t>Du 1</t>
    </r>
    <r>
      <rPr>
        <i/>
        <vertAlign val="superscript"/>
        <sz val="10"/>
        <color theme="1"/>
        <rFont val="Calibri"/>
        <family val="2"/>
        <scheme val="minor"/>
      </rPr>
      <t>er</t>
    </r>
    <r>
      <rPr>
        <i/>
        <sz val="10"/>
        <color theme="1"/>
        <rFont val="Calibri"/>
        <family val="2"/>
        <scheme val="minor"/>
      </rPr>
      <t xml:space="preserve"> février 2022</t>
    </r>
  </si>
  <si>
    <t>- Hausse du livret A à 1%</t>
  </si>
  <si>
    <t>T1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</si>
</sst>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 _€_-;\-* #,##0.00\ _€_-;_-* &quot;-&quot;??\ _€_-;_-@_-"/>
    <numFmt numFmtId="166" formatCode="_-* #,##0\ &quot;€&quot;_-;\-* #,##0\ &quot;€&quot;_-;_-* &quot;-&quot;??\ &quot;€&quot;_-;_-@_-"/>
    <numFmt numFmtId="167" formatCode="_-* #,##0\ _€_-;\-* #,##0\ _€_-;_-* &quot;-&quot;??\ _€_-;_-@_-"/>
    <numFmt numFmtId="168" formatCode="#,##0\ &quot;€&quot;"/>
    <numFmt numFmtId="169" formatCode="#,##0.00\ &quot;€&quot;"/>
  </numFmts>
  <fonts count="55" x14ac:knownFonts="1">
    <font>
      <sz val="11"/>
      <color theme="1"/>
      <name val="Calibri"/>
      <family val="2"/>
      <scheme val="minor"/>
    </font>
    <font>
      <sz val="11"/>
      <color theme="1"/>
      <name val="Calibri"/>
      <family val="2"/>
      <scheme val="minor"/>
    </font>
    <font>
      <b/>
      <sz val="18"/>
      <color theme="1"/>
      <name val="Calibri"/>
      <family val="2"/>
      <scheme val="minor"/>
    </font>
    <font>
      <b/>
      <sz val="12"/>
      <color theme="0"/>
      <name val="Calibri"/>
      <family val="2"/>
      <scheme val="minor"/>
    </font>
    <font>
      <sz val="9"/>
      <color theme="1"/>
      <name val="Calibri"/>
      <family val="2"/>
      <scheme val="minor"/>
    </font>
    <font>
      <sz val="14"/>
      <color theme="0"/>
      <name val="Raleway SemiBold"/>
      <family val="2"/>
    </font>
    <font>
      <sz val="10"/>
      <color rgb="FF002060"/>
      <name val="Calibri"/>
      <family val="2"/>
      <scheme val="minor"/>
    </font>
    <font>
      <sz val="10"/>
      <color theme="1"/>
      <name val="Calibri"/>
      <family val="2"/>
      <scheme val="minor"/>
    </font>
    <font>
      <sz val="10"/>
      <name val="Calibri"/>
      <family val="2"/>
      <scheme val="minor"/>
    </font>
    <font>
      <b/>
      <sz val="10"/>
      <name val="Calibri"/>
      <family val="2"/>
      <scheme val="minor"/>
    </font>
    <font>
      <b/>
      <sz val="10"/>
      <color theme="1"/>
      <name val="Calibri"/>
      <family val="2"/>
      <scheme val="minor"/>
    </font>
    <font>
      <sz val="9"/>
      <name val="Calibri"/>
      <family val="2"/>
      <scheme val="minor"/>
    </font>
    <font>
      <b/>
      <sz val="9"/>
      <color theme="1"/>
      <name val="Calibri"/>
      <family val="2"/>
      <scheme val="minor"/>
    </font>
    <font>
      <sz val="9"/>
      <color theme="0" tint="-0.499984740745262"/>
      <name val="Calibri"/>
      <family val="2"/>
      <scheme val="minor"/>
    </font>
    <font>
      <sz val="10"/>
      <color theme="0"/>
      <name val="Raleway SemiBold"/>
      <family val="2"/>
    </font>
    <font>
      <b/>
      <sz val="10"/>
      <color theme="0"/>
      <name val="Calibri"/>
      <family val="2"/>
      <scheme val="minor"/>
    </font>
    <font>
      <sz val="10"/>
      <color rgb="FFFF0000"/>
      <name val="Calibri"/>
      <family val="2"/>
      <scheme val="minor"/>
    </font>
    <font>
      <b/>
      <sz val="9"/>
      <color theme="2"/>
      <name val="Calibri"/>
      <family val="2"/>
      <scheme val="minor"/>
    </font>
    <font>
      <sz val="10"/>
      <color theme="0"/>
      <name val="Calibri"/>
      <family val="2"/>
      <scheme val="minor"/>
    </font>
    <font>
      <sz val="9"/>
      <color theme="0" tint="-0.249977111117893"/>
      <name val="Calibri"/>
      <family val="2"/>
      <scheme val="minor"/>
    </font>
    <font>
      <b/>
      <sz val="9"/>
      <color theme="0"/>
      <name val="Calibri"/>
      <family val="2"/>
      <scheme val="minor"/>
    </font>
    <font>
      <b/>
      <sz val="9"/>
      <name val="Calibri"/>
      <family val="2"/>
      <scheme val="minor"/>
    </font>
    <font>
      <sz val="11"/>
      <color rgb="FFFF0000"/>
      <name val="Calibri"/>
      <family val="2"/>
      <scheme val="minor"/>
    </font>
    <font>
      <b/>
      <sz val="10"/>
      <color theme="0" tint="-0.249977111117893"/>
      <name val="Calibri"/>
      <family val="2"/>
      <scheme val="minor"/>
    </font>
    <font>
      <sz val="10"/>
      <color theme="0" tint="-0.249977111117893"/>
      <name val="Calibri"/>
      <family val="2"/>
      <scheme val="minor"/>
    </font>
    <font>
      <sz val="11"/>
      <color theme="0" tint="-0.249977111117893"/>
      <name val="Calibri"/>
      <family val="2"/>
      <scheme val="minor"/>
    </font>
    <font>
      <sz val="7"/>
      <color rgb="FFFF0000"/>
      <name val="Calibri"/>
      <family val="2"/>
      <scheme val="minor"/>
    </font>
    <font>
      <sz val="8"/>
      <name val="Verdana"/>
      <family val="2"/>
    </font>
    <font>
      <sz val="9"/>
      <color rgb="FFFF0000"/>
      <name val="Calibri"/>
      <family val="2"/>
      <scheme val="minor"/>
    </font>
    <font>
      <b/>
      <sz val="9"/>
      <color theme="0" tint="-0.249977111117893"/>
      <name val="Calibri"/>
      <family val="2"/>
      <scheme val="minor"/>
    </font>
    <font>
      <sz val="8"/>
      <color theme="0"/>
      <name val="Calibri"/>
      <family val="2"/>
      <scheme val="minor"/>
    </font>
    <font>
      <b/>
      <sz val="11"/>
      <color theme="1"/>
      <name val="Calibri"/>
      <family val="2"/>
      <scheme val="minor"/>
    </font>
    <font>
      <i/>
      <sz val="10"/>
      <color rgb="FFFF0000"/>
      <name val="Calibri"/>
      <family val="2"/>
      <scheme val="minor"/>
    </font>
    <font>
      <i/>
      <sz val="8"/>
      <name val="Calibri"/>
      <family val="2"/>
      <scheme val="minor"/>
    </font>
    <font>
      <i/>
      <sz val="8"/>
      <color theme="1"/>
      <name val="Calibri"/>
      <family val="2"/>
      <scheme val="minor"/>
    </font>
    <font>
      <i/>
      <sz val="11"/>
      <color theme="1"/>
      <name val="Calibri"/>
      <family val="2"/>
      <scheme val="minor"/>
    </font>
    <font>
      <sz val="10"/>
      <color theme="0" tint="-0.14999847407452621"/>
      <name val="Calibri"/>
      <family val="2"/>
      <scheme val="minor"/>
    </font>
    <font>
      <i/>
      <sz val="9"/>
      <color theme="1"/>
      <name val="Calibri"/>
      <family val="2"/>
      <scheme val="minor"/>
    </font>
    <font>
      <b/>
      <sz val="11"/>
      <color theme="0"/>
      <name val="Calibri"/>
      <family val="2"/>
      <scheme val="minor"/>
    </font>
    <font>
      <i/>
      <sz val="10"/>
      <color theme="1"/>
      <name val="Calibri"/>
      <family val="2"/>
      <scheme val="minor"/>
    </font>
    <font>
      <i/>
      <sz val="9"/>
      <color theme="1"/>
      <name val="Calibri Light"/>
      <family val="2"/>
      <scheme val="major"/>
    </font>
    <font>
      <i/>
      <sz val="9"/>
      <name val="Calibri"/>
      <family val="2"/>
      <scheme val="minor"/>
    </font>
    <font>
      <i/>
      <sz val="10"/>
      <color theme="1" tint="0.499984740745262"/>
      <name val="Calibri"/>
      <family val="2"/>
      <scheme val="minor"/>
    </font>
    <font>
      <i/>
      <sz val="9"/>
      <color theme="1" tint="0.499984740745262"/>
      <name val="Calibri"/>
      <family val="2"/>
      <scheme val="minor"/>
    </font>
    <font>
      <b/>
      <i/>
      <sz val="9"/>
      <color theme="3"/>
      <name val="Calibri"/>
      <family val="2"/>
      <scheme val="minor"/>
    </font>
    <font>
      <b/>
      <sz val="10"/>
      <color theme="3"/>
      <name val="Calibri"/>
      <family val="2"/>
      <scheme val="minor"/>
    </font>
    <font>
      <sz val="10"/>
      <color theme="3"/>
      <name val="Calibri"/>
      <family val="2"/>
      <scheme val="minor"/>
    </font>
    <font>
      <sz val="9"/>
      <color theme="3"/>
      <name val="Calibri"/>
      <family val="2"/>
      <scheme val="minor"/>
    </font>
    <font>
      <i/>
      <vertAlign val="superscript"/>
      <sz val="10"/>
      <color theme="1"/>
      <name val="Calibri"/>
      <family val="2"/>
      <scheme val="minor"/>
    </font>
    <font>
      <i/>
      <sz val="10"/>
      <color theme="1"/>
      <name val="Calibri"/>
      <family val="2"/>
    </font>
    <font>
      <b/>
      <sz val="10"/>
      <color rgb="FFFF0000"/>
      <name val="Calibri"/>
      <family val="2"/>
      <scheme val="minor"/>
    </font>
    <font>
      <sz val="9"/>
      <color theme="3"/>
      <name val="Wingdings 2"/>
      <family val="1"/>
      <charset val="2"/>
    </font>
    <font>
      <b/>
      <sz val="9"/>
      <color rgb="FFFF0000"/>
      <name val="Calibri"/>
      <family val="2"/>
      <scheme val="minor"/>
    </font>
    <font>
      <sz val="11"/>
      <name val="Calibri"/>
      <family val="2"/>
      <scheme val="minor"/>
    </font>
    <font>
      <sz val="8"/>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bgColor indexed="64"/>
      </patternFill>
    </fill>
    <fill>
      <patternFill patternType="solid">
        <fgColor theme="5"/>
        <bgColor indexed="64"/>
      </patternFill>
    </fill>
    <fill>
      <patternFill patternType="solid">
        <fgColor theme="0" tint="-0.14999847407452621"/>
        <bgColor indexed="64"/>
      </patternFill>
    </fill>
    <fill>
      <patternFill patternType="solid">
        <fgColor rgb="FFC00000"/>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348">
    <xf numFmtId="0" fontId="0" fillId="0" borderId="0" xfId="0"/>
    <xf numFmtId="0" fontId="0" fillId="2" borderId="0" xfId="0" applyFill="1"/>
    <xf numFmtId="0" fontId="7" fillId="2" borderId="0" xfId="0" applyFont="1" applyFill="1" applyBorder="1" applyProtection="1">
      <protection hidden="1"/>
    </xf>
    <xf numFmtId="164" fontId="10" fillId="4" borderId="0" xfId="3" applyNumberFormat="1" applyFont="1" applyFill="1" applyBorder="1" applyAlignment="1" applyProtection="1">
      <alignment horizontal="center" vertical="center" wrapText="1"/>
      <protection hidden="1"/>
    </xf>
    <xf numFmtId="166" fontId="4" fillId="4" borderId="0" xfId="3" applyNumberFormat="1" applyFont="1" applyFill="1" applyBorder="1" applyAlignment="1" applyProtection="1">
      <alignment horizontal="center" vertical="center" wrapText="1"/>
      <protection hidden="1"/>
    </xf>
    <xf numFmtId="164" fontId="7" fillId="4" borderId="0" xfId="3" applyNumberFormat="1" applyFont="1" applyFill="1" applyBorder="1" applyAlignment="1" applyProtection="1">
      <alignment horizontal="center" vertical="center" wrapText="1"/>
      <protection hidden="1"/>
    </xf>
    <xf numFmtId="166" fontId="4" fillId="4" borderId="0" xfId="1" applyNumberFormat="1" applyFont="1" applyFill="1" applyBorder="1" applyProtection="1">
      <protection hidden="1"/>
    </xf>
    <xf numFmtId="166" fontId="12" fillId="4" borderId="0" xfId="1" applyNumberFormat="1" applyFont="1" applyFill="1" applyBorder="1" applyAlignment="1" applyProtection="1">
      <alignment horizontal="center" vertical="center" wrapText="1"/>
      <protection hidden="1"/>
    </xf>
    <xf numFmtId="166" fontId="12" fillId="4" borderId="0" xfId="3" applyNumberFormat="1" applyFont="1" applyFill="1" applyBorder="1" applyAlignment="1" applyProtection="1">
      <alignment horizontal="center" vertical="center" wrapText="1"/>
      <protection hidden="1"/>
    </xf>
    <xf numFmtId="0" fontId="0" fillId="2" borderId="16" xfId="0" applyFill="1" applyBorder="1"/>
    <xf numFmtId="9" fontId="27" fillId="2" borderId="16" xfId="1" applyNumberFormat="1" applyFont="1" applyFill="1" applyBorder="1" applyAlignment="1">
      <alignment horizontal="center" vertical="center"/>
    </xf>
    <xf numFmtId="10" fontId="0" fillId="2" borderId="16" xfId="0" applyNumberFormat="1" applyFill="1" applyBorder="1"/>
    <xf numFmtId="166" fontId="4" fillId="4" borderId="0" xfId="1" applyNumberFormat="1" applyFont="1" applyFill="1" applyBorder="1" applyAlignment="1" applyProtection="1">
      <protection hidden="1"/>
    </xf>
    <xf numFmtId="0" fontId="7" fillId="2" borderId="0" xfId="0" applyFont="1" applyFill="1" applyAlignment="1">
      <alignment vertical="center"/>
    </xf>
    <xf numFmtId="0" fontId="7" fillId="2" borderId="0" xfId="0" applyFont="1" applyFill="1"/>
    <xf numFmtId="0" fontId="10" fillId="8" borderId="0" xfId="0" applyFont="1" applyFill="1" applyAlignment="1">
      <alignment vertical="center" wrapText="1"/>
    </xf>
    <xf numFmtId="0" fontId="7" fillId="2" borderId="0" xfId="0" applyFont="1" applyFill="1" applyAlignment="1">
      <alignment horizontal="left" vertical="center" indent="1"/>
    </xf>
    <xf numFmtId="0" fontId="7" fillId="2" borderId="0" xfId="0" applyFont="1" applyFill="1" applyAlignment="1">
      <alignment horizontal="left" vertical="center" wrapText="1" indent="1"/>
    </xf>
    <xf numFmtId="0" fontId="10" fillId="8" borderId="0" xfId="0" applyFont="1" applyFill="1" applyAlignment="1">
      <alignment vertical="center"/>
    </xf>
    <xf numFmtId="0" fontId="32" fillId="2" borderId="0" xfId="0" applyFont="1" applyFill="1"/>
    <xf numFmtId="0" fontId="7" fillId="2" borderId="0" xfId="0" applyFont="1" applyFill="1" applyAlignment="1">
      <alignment vertical="center" wrapText="1"/>
    </xf>
    <xf numFmtId="0" fontId="7" fillId="3" borderId="0" xfId="0" applyFont="1" applyFill="1" applyBorder="1" applyProtection="1">
      <protection hidden="1"/>
    </xf>
    <xf numFmtId="0" fontId="7" fillId="3" borderId="0" xfId="0" applyFont="1" applyFill="1" applyBorder="1" applyAlignment="1" applyProtection="1">
      <alignment vertical="center"/>
      <protection hidden="1"/>
    </xf>
    <xf numFmtId="0" fontId="7" fillId="2" borderId="0" xfId="0" applyFont="1" applyFill="1" applyProtection="1">
      <protection hidden="1"/>
    </xf>
    <xf numFmtId="166" fontId="4" fillId="4" borderId="0" xfId="1" applyNumberFormat="1" applyFont="1" applyFill="1" applyBorder="1" applyAlignment="1" applyProtection="1">
      <alignment horizontal="center" vertical="center" wrapText="1"/>
      <protection hidden="1"/>
    </xf>
    <xf numFmtId="0" fontId="6" fillId="2" borderId="8" xfId="0" applyFont="1" applyFill="1" applyBorder="1" applyProtection="1">
      <protection hidden="1"/>
    </xf>
    <xf numFmtId="0" fontId="6" fillId="2" borderId="0" xfId="0" applyFont="1" applyFill="1" applyBorder="1" applyProtection="1">
      <protection hidden="1"/>
    </xf>
    <xf numFmtId="0" fontId="7" fillId="2" borderId="0" xfId="0" applyFont="1" applyFill="1" applyBorder="1" applyProtection="1">
      <protection hidden="1"/>
    </xf>
    <xf numFmtId="0" fontId="7" fillId="2" borderId="9" xfId="0" applyFont="1" applyFill="1" applyBorder="1" applyProtection="1">
      <protection hidden="1"/>
    </xf>
    <xf numFmtId="0" fontId="8" fillId="2" borderId="0" xfId="0" applyFont="1" applyFill="1" applyBorder="1" applyAlignment="1" applyProtection="1">
      <alignment horizontal="left" vertical="center"/>
      <protection hidden="1"/>
    </xf>
    <xf numFmtId="0" fontId="8" fillId="2" borderId="8" xfId="0" applyFont="1" applyFill="1" applyBorder="1" applyProtection="1">
      <protection hidden="1"/>
    </xf>
    <xf numFmtId="0" fontId="8" fillId="2" borderId="0" xfId="0" applyFont="1" applyFill="1" applyBorder="1" applyProtection="1">
      <protection hidden="1"/>
    </xf>
    <xf numFmtId="0" fontId="8" fillId="2" borderId="10" xfId="0" applyFont="1" applyFill="1" applyBorder="1" applyProtection="1">
      <protection hidden="1"/>
    </xf>
    <xf numFmtId="0" fontId="8" fillId="2" borderId="11" xfId="0" applyFont="1" applyFill="1" applyBorder="1" applyAlignment="1" applyProtection="1">
      <alignment vertical="top"/>
      <protection hidden="1"/>
    </xf>
    <xf numFmtId="0" fontId="8" fillId="2" borderId="11" xfId="0" applyFont="1" applyFill="1" applyBorder="1" applyProtection="1">
      <protection hidden="1"/>
    </xf>
    <xf numFmtId="0" fontId="7" fillId="2" borderId="12" xfId="0" applyFont="1" applyFill="1" applyBorder="1" applyProtection="1">
      <protection hidden="1"/>
    </xf>
    <xf numFmtId="0" fontId="11" fillId="2" borderId="0" xfId="0" applyFont="1" applyFill="1" applyBorder="1" applyProtection="1">
      <protection hidden="1"/>
    </xf>
    <xf numFmtId="0" fontId="13" fillId="2" borderId="0" xfId="0" applyFont="1"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5" xfId="0" applyFill="1" applyBorder="1" applyProtection="1">
      <protection hidden="1"/>
    </xf>
    <xf numFmtId="0" fontId="5" fillId="2" borderId="0" xfId="0" applyFont="1" applyFill="1" applyBorder="1" applyAlignment="1" applyProtection="1">
      <alignment vertical="center" wrapText="1"/>
      <protection hidden="1"/>
    </xf>
    <xf numFmtId="0" fontId="7" fillId="4" borderId="0" xfId="0" applyFont="1" applyFill="1" applyBorder="1" applyProtection="1">
      <protection hidden="1"/>
    </xf>
    <xf numFmtId="0" fontId="15" fillId="4" borderId="0" xfId="0" applyFont="1" applyFill="1" applyBorder="1" applyAlignment="1" applyProtection="1">
      <alignment horizontal="center" vertical="center" wrapText="1"/>
      <protection hidden="1"/>
    </xf>
    <xf numFmtId="0" fontId="7" fillId="4" borderId="0" xfId="0" applyFont="1" applyFill="1" applyBorder="1" applyAlignment="1" applyProtection="1">
      <alignment vertical="center"/>
      <protection hidden="1"/>
    </xf>
    <xf numFmtId="0" fontId="7" fillId="4" borderId="0" xfId="0" applyFont="1" applyFill="1" applyBorder="1" applyAlignment="1" applyProtection="1">
      <alignment horizontal="right"/>
      <protection hidden="1"/>
    </xf>
    <xf numFmtId="0" fontId="7" fillId="4" borderId="0" xfId="0" applyFont="1" applyFill="1" applyBorder="1" applyAlignment="1" applyProtection="1">
      <alignment horizontal="right" vertical="center"/>
      <protection hidden="1"/>
    </xf>
    <xf numFmtId="166" fontId="4" fillId="4" borderId="0" xfId="5" applyNumberFormat="1" applyFont="1" applyFill="1" applyBorder="1" applyAlignment="1" applyProtection="1">
      <alignment horizontal="center" vertical="center" wrapText="1"/>
      <protection hidden="1"/>
    </xf>
    <xf numFmtId="166" fontId="4" fillId="4" borderId="0" xfId="0" applyNumberFormat="1" applyFont="1" applyFill="1" applyBorder="1" applyProtection="1">
      <protection hidden="1"/>
    </xf>
    <xf numFmtId="0" fontId="7" fillId="4" borderId="0" xfId="0" applyFont="1" applyFill="1" applyProtection="1">
      <protection hidden="1"/>
    </xf>
    <xf numFmtId="166" fontId="4" fillId="4" borderId="0" xfId="0" applyNumberFormat="1" applyFont="1" applyFill="1" applyProtection="1">
      <protection hidden="1"/>
    </xf>
    <xf numFmtId="0" fontId="10" fillId="4" borderId="0" xfId="0" applyFont="1" applyFill="1" applyBorder="1" applyProtection="1">
      <protection hidden="1"/>
    </xf>
    <xf numFmtId="166" fontId="12" fillId="4" borderId="0" xfId="0" applyNumberFormat="1" applyFont="1" applyFill="1" applyBorder="1" applyProtection="1">
      <protection hidden="1"/>
    </xf>
    <xf numFmtId="0" fontId="10" fillId="4" borderId="0" xfId="0" applyFont="1" applyFill="1" applyBorder="1" applyAlignment="1" applyProtection="1">
      <alignment horizontal="right" vertical="center"/>
      <protection hidden="1"/>
    </xf>
    <xf numFmtId="0" fontId="16" fillId="4" borderId="0" xfId="0" applyFont="1" applyFill="1" applyBorder="1" applyProtection="1">
      <protection hidden="1"/>
    </xf>
    <xf numFmtId="0" fontId="10" fillId="4" borderId="0" xfId="0" applyFont="1" applyFill="1" applyBorder="1" applyAlignment="1" applyProtection="1">
      <alignment vertical="center"/>
      <protection hidden="1"/>
    </xf>
    <xf numFmtId="0" fontId="10" fillId="4" borderId="0" xfId="0" applyFont="1" applyFill="1" applyBorder="1" applyAlignment="1" applyProtection="1">
      <alignment horizontal="right"/>
      <protection hidden="1"/>
    </xf>
    <xf numFmtId="166" fontId="12" fillId="4" borderId="0" xfId="0" applyNumberFormat="1" applyFont="1" applyFill="1" applyBorder="1" applyAlignment="1" applyProtection="1">
      <alignment horizontal="right" vertical="center"/>
      <protection hidden="1"/>
    </xf>
    <xf numFmtId="0" fontId="7" fillId="4" borderId="0" xfId="0" applyFont="1" applyFill="1" applyBorder="1" applyAlignment="1" applyProtection="1">
      <alignment wrapText="1"/>
      <protection hidden="1"/>
    </xf>
    <xf numFmtId="166" fontId="4" fillId="4" borderId="0" xfId="5" applyNumberFormat="1" applyFont="1" applyFill="1" applyBorder="1" applyProtection="1">
      <protection hidden="1"/>
    </xf>
    <xf numFmtId="166" fontId="17" fillId="4" borderId="0" xfId="0" applyNumberFormat="1" applyFont="1" applyFill="1" applyBorder="1" applyAlignment="1" applyProtection="1">
      <alignment horizontal="right" vertical="center"/>
      <protection hidden="1"/>
    </xf>
    <xf numFmtId="0" fontId="21" fillId="2" borderId="0" xfId="0" applyFont="1" applyFill="1" applyBorder="1" applyProtection="1">
      <protection hidden="1"/>
    </xf>
    <xf numFmtId="0" fontId="23" fillId="4" borderId="0" xfId="0" applyFont="1" applyFill="1" applyBorder="1" applyAlignment="1" applyProtection="1">
      <alignment horizontal="center" vertical="center"/>
      <protection hidden="1"/>
    </xf>
    <xf numFmtId="0" fontId="24" fillId="4" borderId="0" xfId="0" applyFont="1" applyFill="1" applyBorder="1" applyProtection="1">
      <protection hidden="1"/>
    </xf>
    <xf numFmtId="0" fontId="19" fillId="4" borderId="0" xfId="0" applyFont="1" applyFill="1" applyBorder="1" applyProtection="1">
      <protection hidden="1"/>
    </xf>
    <xf numFmtId="0" fontId="0" fillId="3" borderId="0" xfId="0" applyFill="1" applyBorder="1" applyProtection="1">
      <protection hidden="1"/>
    </xf>
    <xf numFmtId="0" fontId="0" fillId="2" borderId="0" xfId="0" applyFill="1" applyBorder="1" applyProtection="1">
      <protection hidden="1"/>
    </xf>
    <xf numFmtId="0" fontId="0" fillId="2" borderId="0" xfId="0" applyFill="1" applyProtection="1">
      <protection hidden="1"/>
    </xf>
    <xf numFmtId="0" fontId="6" fillId="2" borderId="0" xfId="0" applyFont="1" applyFill="1" applyBorder="1" applyAlignment="1" applyProtection="1">
      <alignment horizontal="center" vertical="center"/>
      <protection hidden="1"/>
    </xf>
    <xf numFmtId="0" fontId="0" fillId="4" borderId="0" xfId="0" applyFill="1" applyProtection="1">
      <protection hidden="1"/>
    </xf>
    <xf numFmtId="0" fontId="0" fillId="4" borderId="0" xfId="0" applyFill="1" applyBorder="1" applyProtection="1">
      <protection hidden="1"/>
    </xf>
    <xf numFmtId="0" fontId="25" fillId="4" borderId="0" xfId="0" applyFont="1" applyFill="1" applyBorder="1" applyProtection="1">
      <protection hidden="1"/>
    </xf>
    <xf numFmtId="0" fontId="7" fillId="4" borderId="0" xfId="0" applyFont="1" applyFill="1" applyBorder="1" applyAlignment="1" applyProtection="1">
      <alignment horizontal="center" vertical="center"/>
      <protection hidden="1"/>
    </xf>
    <xf numFmtId="166" fontId="4" fillId="4" borderId="0" xfId="0" applyNumberFormat="1" applyFont="1" applyFill="1" applyBorder="1" applyAlignment="1" applyProtection="1">
      <protection hidden="1"/>
    </xf>
    <xf numFmtId="0" fontId="7" fillId="4" borderId="0" xfId="0" applyFont="1" applyFill="1" applyBorder="1" applyAlignment="1" applyProtection="1">
      <protection hidden="1"/>
    </xf>
    <xf numFmtId="0" fontId="18" fillId="4" borderId="0" xfId="0" applyFont="1" applyFill="1" applyBorder="1" applyAlignment="1" applyProtection="1">
      <protection hidden="1"/>
    </xf>
    <xf numFmtId="0" fontId="15" fillId="4" borderId="0" xfId="0" applyFont="1" applyFill="1" applyBorder="1" applyAlignment="1" applyProtection="1">
      <alignment horizontal="right"/>
      <protection hidden="1"/>
    </xf>
    <xf numFmtId="0" fontId="15" fillId="4" borderId="0" xfId="0" applyFont="1" applyFill="1" applyBorder="1" applyProtection="1">
      <protection hidden="1"/>
    </xf>
    <xf numFmtId="167" fontId="19" fillId="4" borderId="0" xfId="0" applyNumberFormat="1" applyFont="1" applyFill="1" applyBorder="1" applyAlignment="1" applyProtection="1">
      <protection hidden="1"/>
    </xf>
    <xf numFmtId="0" fontId="22" fillId="4" borderId="0" xfId="0" applyFont="1" applyFill="1" applyBorder="1" applyProtection="1">
      <protection hidden="1"/>
    </xf>
    <xf numFmtId="166" fontId="28" fillId="4" borderId="0" xfId="0" applyNumberFormat="1" applyFont="1" applyFill="1" applyBorder="1" applyProtection="1">
      <protection hidden="1"/>
    </xf>
    <xf numFmtId="166" fontId="0" fillId="4" borderId="0" xfId="0" applyNumberFormat="1" applyFill="1" applyBorder="1" applyProtection="1">
      <protection hidden="1"/>
    </xf>
    <xf numFmtId="166" fontId="8" fillId="4" borderId="0" xfId="0" applyNumberFormat="1" applyFont="1" applyFill="1" applyBorder="1" applyAlignment="1" applyProtection="1">
      <alignment horizontal="center" vertical="center" wrapText="1"/>
      <protection hidden="1"/>
    </xf>
    <xf numFmtId="166" fontId="33" fillId="4" borderId="0" xfId="0" applyNumberFormat="1" applyFont="1" applyFill="1" applyBorder="1" applyAlignment="1" applyProtection="1">
      <alignment horizontal="center" vertical="center" wrapText="1"/>
      <protection hidden="1"/>
    </xf>
    <xf numFmtId="0" fontId="10" fillId="4" borderId="18" xfId="0" applyFont="1" applyFill="1" applyBorder="1" applyAlignment="1" applyProtection="1">
      <alignment horizontal="center" vertical="center"/>
      <protection hidden="1"/>
    </xf>
    <xf numFmtId="0" fontId="16" fillId="4" borderId="0" xfId="0" applyFont="1" applyFill="1" applyBorder="1" applyAlignment="1" applyProtection="1">
      <alignment horizontal="center" vertical="center"/>
      <protection hidden="1"/>
    </xf>
    <xf numFmtId="0" fontId="35" fillId="4" borderId="0" xfId="0" applyFont="1" applyFill="1" applyProtection="1">
      <protection hidden="1"/>
    </xf>
    <xf numFmtId="166" fontId="10" fillId="4" borderId="16" xfId="0" applyNumberFormat="1" applyFont="1" applyFill="1" applyBorder="1" applyAlignment="1" applyProtection="1">
      <alignment horizontal="center" vertical="center"/>
      <protection hidden="1"/>
    </xf>
    <xf numFmtId="166" fontId="10" fillId="4" borderId="17" xfId="0" applyNumberFormat="1" applyFont="1" applyFill="1" applyBorder="1" applyAlignment="1" applyProtection="1">
      <alignment horizontal="center" vertical="center"/>
      <protection hidden="1"/>
    </xf>
    <xf numFmtId="166" fontId="7" fillId="4" borderId="16" xfId="0" applyNumberFormat="1" applyFont="1" applyFill="1" applyBorder="1" applyAlignment="1" applyProtection="1">
      <alignment horizontal="center" vertical="center"/>
      <protection hidden="1"/>
    </xf>
    <xf numFmtId="166" fontId="7" fillId="4" borderId="0" xfId="0" applyNumberFormat="1" applyFont="1" applyFill="1" applyBorder="1" applyAlignment="1" applyProtection="1">
      <alignment horizontal="center" vertical="center"/>
      <protection hidden="1"/>
    </xf>
    <xf numFmtId="168" fontId="8" fillId="4" borderId="16" xfId="0" applyNumberFormat="1" applyFont="1" applyFill="1" applyBorder="1" applyAlignment="1" applyProtection="1">
      <alignment horizontal="center" vertical="center"/>
      <protection hidden="1"/>
    </xf>
    <xf numFmtId="166" fontId="8" fillId="4" borderId="0" xfId="0" applyNumberFormat="1" applyFont="1" applyFill="1" applyBorder="1" applyAlignment="1" applyProtection="1">
      <alignment horizontal="center" vertical="center"/>
      <protection hidden="1"/>
    </xf>
    <xf numFmtId="166" fontId="8" fillId="4" borderId="16" xfId="0" applyNumberFormat="1" applyFont="1" applyFill="1" applyBorder="1" applyAlignment="1" applyProtection="1">
      <alignment horizontal="center" vertical="center"/>
      <protection hidden="1"/>
    </xf>
    <xf numFmtId="166" fontId="33" fillId="4" borderId="0" xfId="0" applyNumberFormat="1" applyFont="1" applyFill="1" applyBorder="1" applyAlignment="1" applyProtection="1">
      <alignment horizontal="center" vertical="center"/>
      <protection hidden="1"/>
    </xf>
    <xf numFmtId="168" fontId="33" fillId="4" borderId="0" xfId="0" applyNumberFormat="1" applyFont="1" applyFill="1" applyBorder="1" applyAlignment="1" applyProtection="1">
      <alignment horizontal="center" vertical="center"/>
      <protection hidden="1"/>
    </xf>
    <xf numFmtId="166" fontId="31" fillId="4" borderId="16" xfId="0" applyNumberFormat="1" applyFont="1" applyFill="1" applyBorder="1" applyProtection="1">
      <protection hidden="1"/>
    </xf>
    <xf numFmtId="166" fontId="10" fillId="4" borderId="18" xfId="0" applyNumberFormat="1" applyFont="1" applyFill="1" applyBorder="1" applyAlignment="1" applyProtection="1">
      <alignment horizontal="center" vertical="center"/>
      <protection hidden="1"/>
    </xf>
    <xf numFmtId="166" fontId="10" fillId="4" borderId="0" xfId="0" applyNumberFormat="1" applyFont="1" applyFill="1" applyBorder="1" applyAlignment="1" applyProtection="1">
      <alignment horizontal="center" vertical="center"/>
      <protection hidden="1"/>
    </xf>
    <xf numFmtId="167" fontId="8" fillId="4" borderId="0" xfId="1" applyNumberFormat="1" applyFont="1" applyFill="1" applyBorder="1" applyAlignment="1" applyProtection="1">
      <alignment horizontal="center" vertical="center"/>
      <protection hidden="1"/>
    </xf>
    <xf numFmtId="167" fontId="33" fillId="4" borderId="0" xfId="1" applyNumberFormat="1" applyFont="1" applyFill="1" applyBorder="1" applyAlignment="1" applyProtection="1">
      <alignment horizontal="center" vertical="center"/>
      <protection hidden="1"/>
    </xf>
    <xf numFmtId="166" fontId="31" fillId="4" borderId="0" xfId="0" applyNumberFormat="1" applyFont="1" applyFill="1" applyProtection="1">
      <protection hidden="1"/>
    </xf>
    <xf numFmtId="167" fontId="7" fillId="4" borderId="16" xfId="1" applyNumberFormat="1" applyFont="1" applyFill="1" applyBorder="1" applyAlignment="1" applyProtection="1">
      <alignment horizontal="center" vertical="center"/>
      <protection hidden="1"/>
    </xf>
    <xf numFmtId="167" fontId="7" fillId="4" borderId="0" xfId="1" applyNumberFormat="1" applyFont="1" applyFill="1" applyBorder="1" applyAlignment="1" applyProtection="1">
      <alignment horizontal="center" vertical="center"/>
      <protection hidden="1"/>
    </xf>
    <xf numFmtId="168" fontId="8" fillId="4" borderId="16" xfId="1" applyNumberFormat="1" applyFont="1" applyFill="1" applyBorder="1" applyAlignment="1" applyProtection="1">
      <alignment horizontal="center" vertical="center"/>
      <protection hidden="1"/>
    </xf>
    <xf numFmtId="168" fontId="36" fillId="4" borderId="0" xfId="1" applyNumberFormat="1" applyFont="1" applyFill="1" applyBorder="1" applyAlignment="1" applyProtection="1">
      <alignment horizontal="center" vertical="center"/>
      <protection hidden="1"/>
    </xf>
    <xf numFmtId="167" fontId="9" fillId="4" borderId="0" xfId="1" applyNumberFormat="1" applyFont="1" applyFill="1" applyBorder="1" applyAlignment="1" applyProtection="1">
      <alignment horizontal="center" vertical="center"/>
      <protection hidden="1"/>
    </xf>
    <xf numFmtId="167" fontId="8" fillId="4" borderId="16" xfId="1" applyNumberFormat="1" applyFont="1" applyFill="1" applyBorder="1" applyAlignment="1" applyProtection="1">
      <alignment horizontal="center" vertical="center"/>
      <protection hidden="1"/>
    </xf>
    <xf numFmtId="167" fontId="0" fillId="4" borderId="0" xfId="1" applyNumberFormat="1" applyFont="1" applyFill="1" applyBorder="1" applyProtection="1">
      <protection hidden="1"/>
    </xf>
    <xf numFmtId="167" fontId="0" fillId="4" borderId="0" xfId="0" applyNumberFormat="1" applyFill="1" applyBorder="1" applyProtection="1">
      <protection hidden="1"/>
    </xf>
    <xf numFmtId="0" fontId="34" fillId="4" borderId="0" xfId="0" applyFont="1" applyFill="1" applyAlignment="1" applyProtection="1">
      <alignment horizontal="center" vertical="center" wrapText="1"/>
      <protection hidden="1"/>
    </xf>
    <xf numFmtId="166" fontId="11" fillId="4" borderId="0" xfId="0" applyNumberFormat="1" applyFont="1" applyFill="1" applyBorder="1" applyProtection="1">
      <protection hidden="1"/>
    </xf>
    <xf numFmtId="0" fontId="33" fillId="4" borderId="0" xfId="0" applyNumberFormat="1" applyFont="1" applyFill="1" applyBorder="1" applyAlignment="1" applyProtection="1">
      <alignment horizontal="center" vertical="center"/>
      <protection hidden="1"/>
    </xf>
    <xf numFmtId="166" fontId="29" fillId="4" borderId="0" xfId="0" applyNumberFormat="1" applyFont="1" applyFill="1" applyBorder="1" applyAlignment="1" applyProtection="1">
      <alignment horizontal="center" vertical="center"/>
      <protection hidden="1"/>
    </xf>
    <xf numFmtId="0" fontId="24" fillId="4" borderId="0" xfId="0" applyFont="1" applyFill="1" applyBorder="1" applyAlignment="1" applyProtection="1">
      <protection hidden="1"/>
    </xf>
    <xf numFmtId="0" fontId="40" fillId="2" borderId="0" xfId="0" applyFont="1" applyFill="1" applyBorder="1" applyProtection="1">
      <protection hidden="1"/>
    </xf>
    <xf numFmtId="0" fontId="25" fillId="2" borderId="0" xfId="0" applyFont="1" applyFill="1" applyBorder="1" applyProtection="1">
      <protection hidden="1"/>
    </xf>
    <xf numFmtId="0" fontId="25" fillId="3" borderId="6" xfId="0" applyFont="1" applyFill="1" applyBorder="1" applyProtection="1">
      <protection hidden="1"/>
    </xf>
    <xf numFmtId="0" fontId="24" fillId="2" borderId="0" xfId="0" applyFont="1" applyFill="1" applyBorder="1" applyProtection="1">
      <protection hidden="1"/>
    </xf>
    <xf numFmtId="0" fontId="24" fillId="2" borderId="0" xfId="0" applyFont="1" applyFill="1" applyBorder="1" applyAlignment="1" applyProtection="1">
      <alignment horizontal="center" vertical="center"/>
      <protection hidden="1"/>
    </xf>
    <xf numFmtId="0" fontId="24" fillId="2" borderId="11" xfId="0" applyFont="1" applyFill="1" applyBorder="1" applyProtection="1">
      <protection hidden="1"/>
    </xf>
    <xf numFmtId="0" fontId="23" fillId="4" borderId="0" xfId="0" applyFont="1" applyFill="1" applyBorder="1" applyAlignment="1" applyProtection="1">
      <alignment horizontal="center" vertical="center" wrapText="1"/>
      <protection hidden="1"/>
    </xf>
    <xf numFmtId="164" fontId="23" fillId="4" borderId="0" xfId="3" applyNumberFormat="1" applyFont="1" applyFill="1" applyBorder="1" applyAlignment="1" applyProtection="1">
      <alignment horizontal="center" vertical="center" wrapText="1"/>
      <protection hidden="1"/>
    </xf>
    <xf numFmtId="0" fontId="24" fillId="4" borderId="0" xfId="0" applyFont="1" applyFill="1" applyBorder="1" applyAlignment="1" applyProtection="1">
      <alignment horizontal="right" vertical="center"/>
      <protection hidden="1"/>
    </xf>
    <xf numFmtId="0" fontId="25" fillId="4" borderId="0" xfId="0" applyFont="1" applyFill="1" applyProtection="1">
      <protection hidden="1"/>
    </xf>
    <xf numFmtId="0" fontId="25" fillId="2" borderId="0" xfId="0" applyFont="1" applyFill="1" applyProtection="1">
      <protection hidden="1"/>
    </xf>
    <xf numFmtId="1" fontId="11" fillId="2" borderId="0" xfId="0" applyNumberFormat="1" applyFont="1" applyFill="1" applyBorder="1" applyAlignment="1" applyProtection="1">
      <alignment horizontal="center" vertical="center"/>
      <protection locked="0"/>
    </xf>
    <xf numFmtId="1" fontId="21" fillId="2" borderId="0" xfId="3" applyNumberFormat="1" applyFont="1" applyFill="1" applyBorder="1" applyAlignment="1" applyProtection="1">
      <alignment horizontal="center" vertical="center" wrapText="1"/>
      <protection hidden="1"/>
    </xf>
    <xf numFmtId="0" fontId="42" fillId="2" borderId="0" xfId="0" applyFont="1" applyFill="1" applyBorder="1" applyAlignment="1" applyProtection="1">
      <alignment horizontal="right" vertical="center"/>
      <protection hidden="1"/>
    </xf>
    <xf numFmtId="14" fontId="0" fillId="2" borderId="0" xfId="0" applyNumberFormat="1" applyFill="1"/>
    <xf numFmtId="0" fontId="39" fillId="2" borderId="0" xfId="0" applyFont="1" applyFill="1" applyAlignment="1">
      <alignment vertical="center" wrapText="1"/>
    </xf>
    <xf numFmtId="0" fontId="39" fillId="2" borderId="0" xfId="0" applyFont="1" applyFill="1"/>
    <xf numFmtId="0" fontId="45" fillId="4" borderId="0" xfId="0" applyFont="1" applyFill="1" applyBorder="1" applyAlignment="1" applyProtection="1">
      <alignment vertical="center"/>
      <protection hidden="1"/>
    </xf>
    <xf numFmtId="0" fontId="46" fillId="4" borderId="0" xfId="0" applyFont="1" applyFill="1" applyBorder="1" applyProtection="1">
      <protection hidden="1"/>
    </xf>
    <xf numFmtId="166" fontId="47" fillId="4" borderId="0" xfId="0" applyNumberFormat="1" applyFont="1" applyFill="1" applyBorder="1" applyProtection="1">
      <protection hidden="1"/>
    </xf>
    <xf numFmtId="1" fontId="19" fillId="2" borderId="0" xfId="0" applyNumberFormat="1" applyFont="1" applyFill="1" applyBorder="1" applyAlignment="1" applyProtection="1">
      <alignment horizontal="center" vertical="center"/>
      <protection locked="0"/>
    </xf>
    <xf numFmtId="1" fontId="19" fillId="2" borderId="25" xfId="0" applyNumberFormat="1" applyFont="1" applyFill="1" applyBorder="1" applyAlignment="1" applyProtection="1">
      <alignment horizontal="center" vertical="center"/>
      <protection locked="0"/>
    </xf>
    <xf numFmtId="1" fontId="19" fillId="2" borderId="26" xfId="0" applyNumberFormat="1" applyFont="1" applyFill="1" applyBorder="1" applyAlignment="1" applyProtection="1">
      <alignment horizontal="center" vertical="center"/>
      <protection locked="0"/>
    </xf>
    <xf numFmtId="0" fontId="19" fillId="2" borderId="0" xfId="0" applyFont="1" applyFill="1" applyBorder="1" applyProtection="1">
      <protection hidden="1"/>
    </xf>
    <xf numFmtId="0" fontId="24" fillId="4" borderId="0" xfId="0" applyFont="1" applyFill="1" applyBorder="1" applyAlignment="1" applyProtection="1">
      <alignment vertical="center"/>
      <protection hidden="1"/>
    </xf>
    <xf numFmtId="0" fontId="24" fillId="4" borderId="0" xfId="0" applyFont="1" applyFill="1" applyProtection="1">
      <protection hidden="1"/>
    </xf>
    <xf numFmtId="0" fontId="23" fillId="4" borderId="0" xfId="0" applyFont="1" applyFill="1" applyBorder="1" applyProtection="1">
      <protection hidden="1"/>
    </xf>
    <xf numFmtId="166" fontId="50" fillId="4" borderId="0" xfId="3" applyNumberFormat="1" applyFont="1" applyFill="1" applyBorder="1" applyAlignment="1" applyProtection="1">
      <alignment horizontal="center" vertical="center" wrapText="1"/>
      <protection hidden="1"/>
    </xf>
    <xf numFmtId="166" fontId="16" fillId="4" borderId="0" xfId="0" applyNumberFormat="1" applyFont="1" applyFill="1" applyBorder="1" applyProtection="1">
      <protection hidden="1"/>
    </xf>
    <xf numFmtId="0" fontId="8" fillId="4" borderId="0" xfId="0" applyFont="1" applyFill="1" applyBorder="1" applyProtection="1">
      <protection hidden="1"/>
    </xf>
    <xf numFmtId="166" fontId="21" fillId="4" borderId="0" xfId="0" applyNumberFormat="1" applyFont="1" applyFill="1" applyBorder="1" applyAlignment="1" applyProtection="1">
      <alignment horizontal="center" vertical="center"/>
      <protection hidden="1"/>
    </xf>
    <xf numFmtId="166" fontId="11" fillId="4" borderId="0" xfId="0" applyNumberFormat="1" applyFont="1" applyFill="1" applyBorder="1" applyAlignment="1" applyProtection="1">
      <alignment horizontal="right" vertical="center"/>
      <protection hidden="1"/>
    </xf>
    <xf numFmtId="0" fontId="8" fillId="4" borderId="0" xfId="0" applyFont="1" applyFill="1" applyBorder="1" applyAlignment="1" applyProtection="1">
      <protection hidden="1"/>
    </xf>
    <xf numFmtId="0" fontId="9" fillId="4" borderId="0" xfId="0" applyFont="1" applyFill="1" applyBorder="1" applyAlignment="1" applyProtection="1">
      <alignment vertical="center"/>
      <protection hidden="1"/>
    </xf>
    <xf numFmtId="0" fontId="23" fillId="4" borderId="0" xfId="0" applyFont="1" applyFill="1" applyBorder="1" applyAlignment="1" applyProtection="1">
      <alignment vertical="center"/>
      <protection hidden="1"/>
    </xf>
    <xf numFmtId="166" fontId="19" fillId="4" borderId="0" xfId="0" applyNumberFormat="1" applyFont="1" applyFill="1" applyBorder="1" applyAlignment="1" applyProtection="1">
      <alignment horizontal="right" vertical="center"/>
      <protection hidden="1"/>
    </xf>
    <xf numFmtId="166" fontId="19" fillId="4" borderId="0" xfId="0" applyNumberFormat="1" applyFont="1" applyFill="1" applyBorder="1" applyProtection="1">
      <protection hidden="1"/>
    </xf>
    <xf numFmtId="166" fontId="19" fillId="4" borderId="0" xfId="0" applyNumberFormat="1" applyFont="1" applyFill="1" applyBorder="1" applyAlignment="1" applyProtection="1">
      <protection hidden="1"/>
    </xf>
    <xf numFmtId="166" fontId="24" fillId="4" borderId="0" xfId="0" applyNumberFormat="1" applyFont="1" applyFill="1" applyBorder="1" applyProtection="1">
      <protection hidden="1"/>
    </xf>
    <xf numFmtId="0" fontId="10" fillId="4" borderId="0" xfId="0" applyFont="1" applyFill="1" applyBorder="1" applyAlignment="1" applyProtection="1">
      <alignment horizontal="center" vertical="center"/>
      <protection hidden="1"/>
    </xf>
    <xf numFmtId="0" fontId="39" fillId="4" borderId="0" xfId="0" applyFont="1" applyFill="1" applyBorder="1" applyAlignment="1" applyProtection="1">
      <alignment horizontal="center" vertical="center" wrapText="1"/>
      <protection hidden="1"/>
    </xf>
    <xf numFmtId="0" fontId="10" fillId="4" borderId="0" xfId="0" applyFont="1" applyFill="1" applyBorder="1" applyAlignment="1" applyProtection="1">
      <alignment horizontal="center" vertical="center" wrapText="1"/>
      <protection hidden="1"/>
    </xf>
    <xf numFmtId="166" fontId="9" fillId="4" borderId="0" xfId="0" applyNumberFormat="1" applyFont="1" applyFill="1" applyBorder="1" applyAlignment="1" applyProtection="1">
      <alignment horizontal="center" vertical="center"/>
      <protection hidden="1"/>
    </xf>
    <xf numFmtId="166" fontId="28" fillId="4" borderId="0" xfId="3" applyNumberFormat="1" applyFont="1" applyFill="1" applyBorder="1" applyAlignment="1" applyProtection="1">
      <alignment horizontal="center" vertical="center" wrapText="1"/>
      <protection hidden="1"/>
    </xf>
    <xf numFmtId="166" fontId="11" fillId="4" borderId="0" xfId="3" applyNumberFormat="1" applyFont="1" applyFill="1" applyBorder="1" applyAlignment="1" applyProtection="1">
      <alignment horizontal="center" vertical="center" wrapText="1"/>
      <protection hidden="1"/>
    </xf>
    <xf numFmtId="169" fontId="19" fillId="4" borderId="0" xfId="0" applyNumberFormat="1" applyFont="1" applyFill="1" applyBorder="1" applyAlignment="1" applyProtection="1">
      <alignment horizontal="right" vertical="center"/>
      <protection hidden="1"/>
    </xf>
    <xf numFmtId="169" fontId="19" fillId="4" borderId="0" xfId="0" applyNumberFormat="1" applyFont="1" applyFill="1" applyBorder="1" applyProtection="1">
      <protection hidden="1"/>
    </xf>
    <xf numFmtId="169" fontId="29" fillId="4" borderId="0" xfId="0" applyNumberFormat="1" applyFont="1" applyFill="1" applyBorder="1" applyAlignment="1" applyProtection="1">
      <alignment horizontal="center" vertical="center"/>
      <protection hidden="1"/>
    </xf>
    <xf numFmtId="169" fontId="24" fillId="4" borderId="0" xfId="3" applyNumberFormat="1" applyFont="1" applyFill="1" applyBorder="1" applyAlignment="1" applyProtection="1">
      <alignment horizontal="center" vertical="center" wrapText="1"/>
      <protection hidden="1"/>
    </xf>
    <xf numFmtId="169" fontId="16" fillId="4" borderId="0" xfId="3" applyNumberFormat="1" applyFont="1" applyFill="1" applyBorder="1" applyAlignment="1" applyProtection="1">
      <alignment horizontal="center" vertical="center" wrapText="1"/>
      <protection hidden="1"/>
    </xf>
    <xf numFmtId="169" fontId="24" fillId="4" borderId="0" xfId="0" applyNumberFormat="1" applyFont="1" applyFill="1" applyBorder="1" applyProtection="1">
      <protection hidden="1"/>
    </xf>
    <xf numFmtId="169" fontId="16" fillId="4" borderId="0" xfId="0" applyNumberFormat="1" applyFont="1" applyFill="1" applyBorder="1" applyProtection="1">
      <protection hidden="1"/>
    </xf>
    <xf numFmtId="169" fontId="24" fillId="4" borderId="0" xfId="0" applyNumberFormat="1" applyFont="1" applyFill="1" applyBorder="1" applyAlignment="1" applyProtection="1">
      <protection hidden="1"/>
    </xf>
    <xf numFmtId="169" fontId="16" fillId="4" borderId="0" xfId="0" applyNumberFormat="1" applyFont="1" applyFill="1" applyBorder="1" applyAlignment="1" applyProtection="1">
      <protection hidden="1"/>
    </xf>
    <xf numFmtId="0" fontId="2" fillId="2" borderId="0" xfId="0" applyFont="1" applyFill="1" applyBorder="1" applyAlignment="1" applyProtection="1">
      <alignment horizontal="center" vertical="center"/>
      <protection hidden="1"/>
    </xf>
    <xf numFmtId="166" fontId="11" fillId="4" borderId="0" xfId="3" applyNumberFormat="1" applyFont="1" applyFill="1" applyBorder="1" applyAlignment="1" applyProtection="1">
      <alignment horizontal="center" vertical="center" wrapText="1"/>
      <protection hidden="1"/>
    </xf>
    <xf numFmtId="0" fontId="0" fillId="2" borderId="0" xfId="0" applyFill="1" applyBorder="1" applyAlignment="1" applyProtection="1">
      <alignment horizontal="center"/>
      <protection hidden="1"/>
    </xf>
    <xf numFmtId="0" fontId="0" fillId="2" borderId="0" xfId="0" applyFill="1" applyAlignment="1" applyProtection="1">
      <alignment horizontal="center"/>
      <protection hidden="1"/>
    </xf>
    <xf numFmtId="166" fontId="28" fillId="4" borderId="0" xfId="3" applyNumberFormat="1" applyFont="1" applyFill="1" applyBorder="1" applyAlignment="1" applyProtection="1">
      <alignment horizontal="center" vertical="center" wrapText="1"/>
      <protection hidden="1"/>
    </xf>
    <xf numFmtId="166" fontId="51" fillId="4" borderId="0" xfId="0" applyNumberFormat="1" applyFont="1" applyFill="1" applyBorder="1" applyProtection="1">
      <protection hidden="1"/>
    </xf>
    <xf numFmtId="166" fontId="12" fillId="4" borderId="0" xfId="0" applyNumberFormat="1" applyFont="1" applyFill="1" applyBorder="1" applyAlignment="1" applyProtection="1">
      <alignment horizontal="center" vertical="center"/>
      <protection hidden="1"/>
    </xf>
    <xf numFmtId="166" fontId="11" fillId="4" borderId="0" xfId="3" applyNumberFormat="1" applyFont="1" applyFill="1" applyBorder="1" applyAlignment="1" applyProtection="1">
      <alignment vertical="center" wrapText="1"/>
      <protection hidden="1"/>
    </xf>
    <xf numFmtId="0" fontId="0" fillId="2" borderId="0" xfId="0" applyFill="1" applyBorder="1" applyAlignment="1" applyProtection="1">
      <alignment horizontal="center"/>
      <protection hidden="1"/>
    </xf>
    <xf numFmtId="0" fontId="0" fillId="2" borderId="0" xfId="0" applyFill="1" applyAlignment="1" applyProtection="1">
      <alignment horizontal="center"/>
      <protection hidden="1"/>
    </xf>
    <xf numFmtId="0" fontId="10" fillId="4" borderId="0" xfId="0" applyFont="1" applyFill="1" applyBorder="1" applyAlignment="1" applyProtection="1">
      <alignment horizontal="center" vertical="center"/>
      <protection hidden="1"/>
    </xf>
    <xf numFmtId="166" fontId="9" fillId="4" borderId="0" xfId="0" applyNumberFormat="1" applyFont="1" applyFill="1" applyBorder="1" applyAlignment="1" applyProtection="1">
      <alignment horizontal="center" vertical="center"/>
      <protection hidden="1"/>
    </xf>
    <xf numFmtId="0" fontId="10" fillId="4" borderId="0" xfId="0" applyFont="1" applyFill="1" applyBorder="1" applyAlignment="1" applyProtection="1">
      <alignment horizontal="center" vertical="center" wrapText="1"/>
      <protection hidden="1"/>
    </xf>
    <xf numFmtId="0" fontId="39" fillId="4" borderId="0"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protection hidden="1"/>
    </xf>
    <xf numFmtId="166" fontId="11" fillId="4" borderId="0" xfId="3" applyNumberFormat="1" applyFont="1" applyFill="1" applyBorder="1" applyAlignment="1" applyProtection="1">
      <alignment horizontal="center" vertical="center" wrapText="1"/>
      <protection hidden="1"/>
    </xf>
    <xf numFmtId="166" fontId="28" fillId="4" borderId="0" xfId="3" applyNumberFormat="1" applyFont="1" applyFill="1" applyBorder="1" applyAlignment="1" applyProtection="1">
      <alignment horizontal="center" vertical="center" wrapText="1"/>
      <protection hidden="1"/>
    </xf>
    <xf numFmtId="166" fontId="12" fillId="2" borderId="16" xfId="0" applyNumberFormat="1" applyFont="1" applyFill="1" applyBorder="1" applyAlignment="1" applyProtection="1">
      <alignment horizontal="center" vertical="center"/>
      <protection locked="0"/>
    </xf>
    <xf numFmtId="0" fontId="39" fillId="2" borderId="0" xfId="0" quotePrefix="1" applyFont="1" applyFill="1" applyAlignment="1">
      <alignment vertical="center" wrapText="1"/>
    </xf>
    <xf numFmtId="166" fontId="11" fillId="4" borderId="0" xfId="3" applyNumberFormat="1" applyFont="1" applyFill="1" applyBorder="1" applyAlignment="1" applyProtection="1">
      <alignment horizontal="center" vertical="center" wrapText="1"/>
      <protection hidden="1"/>
    </xf>
    <xf numFmtId="10" fontId="0" fillId="2" borderId="16" xfId="2" applyNumberFormat="1" applyFont="1" applyFill="1" applyBorder="1"/>
    <xf numFmtId="0" fontId="16" fillId="4" borderId="0" xfId="0" applyFont="1" applyFill="1" applyBorder="1" applyAlignment="1" applyProtection="1">
      <protection hidden="1"/>
    </xf>
    <xf numFmtId="166" fontId="52" fillId="4" borderId="0" xfId="0" applyNumberFormat="1" applyFont="1" applyFill="1" applyBorder="1" applyAlignment="1" applyProtection="1">
      <alignment horizontal="center" vertical="center"/>
      <protection hidden="1"/>
    </xf>
    <xf numFmtId="166" fontId="28" fillId="4" borderId="0" xfId="0" applyNumberFormat="1" applyFont="1" applyFill="1" applyBorder="1" applyAlignment="1" applyProtection="1">
      <alignment horizontal="right" vertical="center"/>
      <protection hidden="1"/>
    </xf>
    <xf numFmtId="169" fontId="52" fillId="4" borderId="0" xfId="0" applyNumberFormat="1" applyFont="1" applyFill="1" applyBorder="1" applyAlignment="1" applyProtection="1">
      <alignment horizontal="center" vertical="center"/>
      <protection hidden="1"/>
    </xf>
    <xf numFmtId="0" fontId="52" fillId="4" borderId="0" xfId="0" applyNumberFormat="1" applyFont="1" applyFill="1" applyBorder="1" applyAlignment="1" applyProtection="1">
      <alignment horizontal="center" vertical="center"/>
      <protection hidden="1"/>
    </xf>
    <xf numFmtId="169" fontId="28" fillId="4" borderId="0" xfId="0" applyNumberFormat="1" applyFont="1" applyFill="1" applyBorder="1" applyAlignment="1" applyProtection="1">
      <alignment horizontal="right" vertical="center"/>
      <protection hidden="1"/>
    </xf>
    <xf numFmtId="169" fontId="28" fillId="4" borderId="0" xfId="0" applyNumberFormat="1" applyFont="1" applyFill="1" applyBorder="1" applyProtection="1">
      <protection hidden="1"/>
    </xf>
    <xf numFmtId="169" fontId="28" fillId="4" borderId="0" xfId="0" applyNumberFormat="1" applyFont="1" applyFill="1" applyBorder="1" applyAlignment="1" applyProtection="1">
      <protection hidden="1"/>
    </xf>
    <xf numFmtId="166" fontId="50" fillId="4" borderId="0" xfId="0" applyNumberFormat="1" applyFont="1" applyFill="1" applyBorder="1" applyAlignment="1" applyProtection="1">
      <alignment vertical="center"/>
      <protection hidden="1"/>
    </xf>
    <xf numFmtId="169" fontId="8" fillId="4" borderId="0" xfId="3" applyNumberFormat="1" applyFont="1" applyFill="1" applyBorder="1" applyAlignment="1" applyProtection="1">
      <alignment horizontal="center" vertical="center" wrapText="1"/>
      <protection hidden="1"/>
    </xf>
    <xf numFmtId="169" fontId="8" fillId="4" borderId="0" xfId="0" applyNumberFormat="1" applyFont="1" applyFill="1" applyBorder="1" applyProtection="1">
      <protection hidden="1"/>
    </xf>
    <xf numFmtId="169" fontId="8" fillId="4" borderId="0" xfId="0" applyNumberFormat="1" applyFont="1" applyFill="1" applyBorder="1" applyAlignment="1" applyProtection="1">
      <protection hidden="1"/>
    </xf>
    <xf numFmtId="169" fontId="21" fillId="4" borderId="0" xfId="0" applyNumberFormat="1" applyFont="1" applyFill="1" applyBorder="1" applyAlignment="1" applyProtection="1">
      <alignment horizontal="center" vertical="center"/>
      <protection hidden="1"/>
    </xf>
    <xf numFmtId="0" fontId="21" fillId="4" borderId="0" xfId="0" applyNumberFormat="1" applyFont="1" applyFill="1" applyBorder="1" applyAlignment="1" applyProtection="1">
      <alignment horizontal="center" vertical="center"/>
      <protection hidden="1"/>
    </xf>
    <xf numFmtId="169" fontId="11" fillId="4" borderId="0" xfId="0" applyNumberFormat="1" applyFont="1" applyFill="1" applyBorder="1" applyAlignment="1" applyProtection="1">
      <alignment horizontal="right" vertical="center"/>
      <protection hidden="1"/>
    </xf>
    <xf numFmtId="169" fontId="11" fillId="4" borderId="0" xfId="0" applyNumberFormat="1" applyFont="1" applyFill="1" applyBorder="1" applyProtection="1">
      <protection hidden="1"/>
    </xf>
    <xf numFmtId="166" fontId="11" fillId="4" borderId="0" xfId="0" applyNumberFormat="1" applyFont="1" applyFill="1" applyBorder="1" applyAlignment="1" applyProtection="1">
      <protection hidden="1"/>
    </xf>
    <xf numFmtId="169" fontId="11" fillId="4" borderId="0" xfId="0" applyNumberFormat="1" applyFont="1" applyFill="1" applyBorder="1" applyAlignment="1" applyProtection="1">
      <protection hidden="1"/>
    </xf>
    <xf numFmtId="166" fontId="52" fillId="4" borderId="0" xfId="0" applyNumberFormat="1" applyFont="1" applyFill="1" applyBorder="1" applyAlignment="1" applyProtection="1">
      <alignment horizontal="left" vertical="top"/>
      <protection hidden="1"/>
    </xf>
    <xf numFmtId="0" fontId="2" fillId="2" borderId="0" xfId="0" applyFont="1" applyFill="1" applyBorder="1" applyAlignment="1" applyProtection="1">
      <alignment horizontal="center" vertical="center"/>
      <protection hidden="1"/>
    </xf>
    <xf numFmtId="0" fontId="10" fillId="4" borderId="0" xfId="0" applyFont="1" applyFill="1" applyBorder="1" applyAlignment="1" applyProtection="1">
      <alignment horizontal="center" vertical="center" wrapText="1"/>
      <protection hidden="1"/>
    </xf>
    <xf numFmtId="0" fontId="10" fillId="4" borderId="0" xfId="0" applyFont="1" applyFill="1" applyBorder="1" applyAlignment="1" applyProtection="1">
      <alignment horizontal="center" vertical="center"/>
      <protection hidden="1"/>
    </xf>
    <xf numFmtId="0" fontId="39" fillId="4" borderId="0" xfId="0" applyFont="1" applyFill="1" applyBorder="1" applyAlignment="1" applyProtection="1">
      <alignment horizontal="center" vertical="center" wrapText="1"/>
      <protection hidden="1"/>
    </xf>
    <xf numFmtId="166" fontId="9" fillId="4" borderId="0" xfId="0" applyNumberFormat="1" applyFont="1" applyFill="1" applyBorder="1" applyAlignment="1" applyProtection="1">
      <alignment horizontal="center" vertical="center"/>
      <protection hidden="1"/>
    </xf>
    <xf numFmtId="0" fontId="0" fillId="2" borderId="0" xfId="0" applyFill="1" applyBorder="1" applyAlignment="1" applyProtection="1">
      <alignment horizontal="center"/>
      <protection hidden="1"/>
    </xf>
    <xf numFmtId="0" fontId="0" fillId="2" borderId="0" xfId="0" applyFill="1" applyAlignment="1" applyProtection="1">
      <alignment horizontal="center"/>
      <protection hidden="1"/>
    </xf>
    <xf numFmtId="0" fontId="53" fillId="2" borderId="0" xfId="0" applyFont="1" applyFill="1" applyBorder="1" applyProtection="1">
      <protection hidden="1"/>
    </xf>
    <xf numFmtId="0" fontId="53" fillId="3" borderId="6" xfId="0" applyFont="1" applyFill="1" applyBorder="1" applyProtection="1">
      <protection hidden="1"/>
    </xf>
    <xf numFmtId="1" fontId="11" fillId="2" borderId="25" xfId="0" applyNumberFormat="1" applyFont="1" applyFill="1" applyBorder="1" applyAlignment="1" applyProtection="1">
      <alignment horizontal="center" vertical="center"/>
      <protection locked="0"/>
    </xf>
    <xf numFmtId="1" fontId="11" fillId="2" borderId="26" xfId="0" applyNumberFormat="1"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wrapText="1"/>
      <protection hidden="1"/>
    </xf>
    <xf numFmtId="164" fontId="9" fillId="4" borderId="0" xfId="3" applyNumberFormat="1" applyFont="1" applyFill="1" applyBorder="1" applyAlignment="1" applyProtection="1">
      <alignment horizontal="center" vertical="center" wrapText="1"/>
      <protection hidden="1"/>
    </xf>
    <xf numFmtId="0" fontId="8" fillId="4" borderId="0" xfId="0" applyFont="1" applyFill="1" applyBorder="1" applyAlignment="1" applyProtection="1">
      <alignment vertical="center"/>
      <protection hidden="1"/>
    </xf>
    <xf numFmtId="0" fontId="8" fillId="4" borderId="0" xfId="0" applyFont="1" applyFill="1" applyBorder="1" applyAlignment="1" applyProtection="1">
      <alignment horizontal="right" vertical="center"/>
      <protection hidden="1"/>
    </xf>
    <xf numFmtId="0" fontId="8" fillId="4" borderId="0" xfId="0" applyFont="1" applyFill="1" applyProtection="1">
      <protection hidden="1"/>
    </xf>
    <xf numFmtId="0" fontId="9" fillId="4" borderId="0" xfId="0" applyFont="1" applyFill="1" applyBorder="1" applyProtection="1">
      <protection hidden="1"/>
    </xf>
    <xf numFmtId="0" fontId="53" fillId="4" borderId="0" xfId="0" applyFont="1" applyFill="1" applyProtection="1">
      <protection hidden="1"/>
    </xf>
    <xf numFmtId="0" fontId="53" fillId="4" borderId="0" xfId="0" applyFont="1" applyFill="1" applyBorder="1" applyProtection="1">
      <protection hidden="1"/>
    </xf>
    <xf numFmtId="0" fontId="53" fillId="2" borderId="0" xfId="0" applyFont="1" applyFill="1" applyProtection="1">
      <protection hidden="1"/>
    </xf>
    <xf numFmtId="166" fontId="23" fillId="4" borderId="0" xfId="3" applyNumberFormat="1" applyFont="1" applyFill="1" applyBorder="1" applyAlignment="1" applyProtection="1">
      <alignment horizontal="center" vertical="center" wrapText="1"/>
      <protection hidden="1"/>
    </xf>
    <xf numFmtId="166" fontId="24" fillId="4" borderId="0" xfId="3" applyNumberFormat="1" applyFont="1" applyFill="1" applyBorder="1" applyAlignment="1" applyProtection="1">
      <alignment horizontal="center" vertical="center" wrapText="1"/>
      <protection hidden="1"/>
    </xf>
    <xf numFmtId="166" fontId="24" fillId="4" borderId="0" xfId="0" applyNumberFormat="1" applyFont="1" applyFill="1" applyBorder="1" applyAlignment="1" applyProtection="1">
      <protection hidden="1"/>
    </xf>
    <xf numFmtId="169" fontId="19" fillId="4" borderId="0" xfId="0" applyNumberFormat="1" applyFont="1" applyFill="1" applyBorder="1" applyAlignment="1" applyProtection="1">
      <protection hidden="1"/>
    </xf>
    <xf numFmtId="0" fontId="39" fillId="2" borderId="0" xfId="0" applyFont="1" applyFill="1" applyAlignment="1">
      <alignment vertical="center"/>
    </xf>
    <xf numFmtId="0" fontId="39" fillId="2" borderId="0" xfId="0" quotePrefix="1" applyFont="1" applyFill="1" applyAlignment="1">
      <alignment wrapText="1"/>
    </xf>
    <xf numFmtId="0" fontId="39" fillId="2" borderId="0" xfId="0" applyFont="1" applyFill="1" applyAlignment="1">
      <alignment vertical="top"/>
    </xf>
    <xf numFmtId="0" fontId="39" fillId="2" borderId="0" xfId="0" quotePrefix="1" applyFont="1" applyFill="1" applyAlignment="1">
      <alignment horizontal="left" vertical="center" wrapText="1"/>
    </xf>
    <xf numFmtId="0" fontId="0" fillId="2" borderId="0" xfId="0" applyFill="1" applyBorder="1" applyAlignment="1" applyProtection="1">
      <alignment horizontal="center"/>
      <protection hidden="1"/>
    </xf>
    <xf numFmtId="0" fontId="0" fillId="2" borderId="0" xfId="0" applyFill="1" applyAlignment="1" applyProtection="1">
      <alignment horizontal="center"/>
      <protection hidden="1"/>
    </xf>
    <xf numFmtId="0" fontId="10" fillId="4" borderId="0" xfId="0" applyFont="1" applyFill="1" applyBorder="1" applyAlignment="1" applyProtection="1">
      <alignment horizontal="center" vertical="center"/>
      <protection hidden="1"/>
    </xf>
    <xf numFmtId="166" fontId="9" fillId="4" borderId="0" xfId="0" applyNumberFormat="1" applyFont="1" applyFill="1" applyBorder="1" applyAlignment="1" applyProtection="1">
      <alignment horizontal="center" vertical="center"/>
      <protection hidden="1"/>
    </xf>
    <xf numFmtId="0" fontId="10" fillId="4" borderId="0" xfId="0" applyFont="1" applyFill="1" applyBorder="1" applyAlignment="1" applyProtection="1">
      <alignment horizontal="center" vertical="center" wrapText="1"/>
      <protection hidden="1"/>
    </xf>
    <xf numFmtId="0" fontId="39" fillId="4" borderId="0"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14" fillId="3" borderId="0" xfId="0" applyFont="1" applyFill="1" applyBorder="1" applyAlignment="1" applyProtection="1">
      <alignment horizontal="center" vertical="center" wrapText="1"/>
      <protection hidden="1"/>
    </xf>
    <xf numFmtId="0" fontId="26" fillId="2" borderId="0"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hidden="1"/>
    </xf>
    <xf numFmtId="0" fontId="10" fillId="2" borderId="1" xfId="0" applyFont="1" applyFill="1" applyBorder="1" applyAlignment="1" applyProtection="1">
      <alignment horizontal="center" vertical="center"/>
      <protection hidden="1"/>
    </xf>
    <xf numFmtId="0" fontId="9" fillId="2" borderId="6" xfId="0" applyFont="1" applyFill="1" applyBorder="1" applyAlignment="1" applyProtection="1">
      <alignment horizontal="center"/>
      <protection hidden="1"/>
    </xf>
    <xf numFmtId="1" fontId="11" fillId="2" borderId="2" xfId="0" applyNumberFormat="1" applyFont="1" applyFill="1" applyBorder="1" applyAlignment="1" applyProtection="1">
      <alignment horizontal="center" vertical="center"/>
      <protection locked="0"/>
    </xf>
    <xf numFmtId="1" fontId="11" fillId="2" borderId="3" xfId="0" applyNumberFormat="1" applyFont="1" applyFill="1" applyBorder="1" applyAlignment="1" applyProtection="1">
      <alignment horizontal="center" vertical="center"/>
      <protection locked="0"/>
    </xf>
    <xf numFmtId="1" fontId="11" fillId="2" borderId="4" xfId="0" applyNumberFormat="1" applyFont="1" applyFill="1" applyBorder="1" applyAlignment="1" applyProtection="1">
      <alignment horizontal="center" vertical="center"/>
      <protection locked="0"/>
    </xf>
    <xf numFmtId="4" fontId="11" fillId="2" borderId="2" xfId="0" applyNumberFormat="1" applyFont="1" applyFill="1" applyBorder="1" applyAlignment="1" applyProtection="1">
      <alignment horizontal="center" vertical="center"/>
      <protection locked="0"/>
    </xf>
    <xf numFmtId="4" fontId="11" fillId="2" borderId="3" xfId="0" applyNumberFormat="1" applyFont="1" applyFill="1" applyBorder="1" applyAlignment="1" applyProtection="1">
      <alignment horizontal="center" vertical="center"/>
      <protection locked="0"/>
    </xf>
    <xf numFmtId="4" fontId="11" fillId="2" borderId="4" xfId="0" applyNumberFormat="1" applyFont="1" applyFill="1" applyBorder="1" applyAlignment="1" applyProtection="1">
      <alignment horizontal="center" vertical="center"/>
      <protection locked="0"/>
    </xf>
    <xf numFmtId="165" fontId="21" fillId="2" borderId="13" xfId="1" applyNumberFormat="1" applyFont="1" applyFill="1" applyBorder="1" applyAlignment="1" applyProtection="1">
      <alignment horizontal="center" vertical="center" wrapText="1"/>
      <protection hidden="1"/>
    </xf>
    <xf numFmtId="165" fontId="21" fillId="2" borderId="14" xfId="1" applyNumberFormat="1" applyFont="1" applyFill="1" applyBorder="1" applyAlignment="1" applyProtection="1">
      <alignment horizontal="center" vertical="center" wrapText="1"/>
      <protection hidden="1"/>
    </xf>
    <xf numFmtId="165" fontId="21" fillId="2" borderId="15" xfId="1" applyNumberFormat="1" applyFont="1" applyFill="1" applyBorder="1" applyAlignment="1" applyProtection="1">
      <alignment horizontal="center" vertical="center" wrapText="1"/>
      <protection hidden="1"/>
    </xf>
    <xf numFmtId="1" fontId="21" fillId="2" borderId="13" xfId="3" applyNumberFormat="1" applyFont="1" applyFill="1" applyBorder="1" applyAlignment="1" applyProtection="1">
      <alignment horizontal="center" vertical="center" wrapText="1"/>
      <protection hidden="1"/>
    </xf>
    <xf numFmtId="1" fontId="21" fillId="2" borderId="14" xfId="3" applyNumberFormat="1" applyFont="1" applyFill="1" applyBorder="1" applyAlignment="1" applyProtection="1">
      <alignment horizontal="center" vertical="center" wrapText="1"/>
      <protection hidden="1"/>
    </xf>
    <xf numFmtId="1" fontId="21" fillId="2" borderId="15" xfId="3" applyNumberFormat="1" applyFont="1" applyFill="1" applyBorder="1" applyAlignment="1" applyProtection="1">
      <alignment horizontal="center" vertical="center" wrapText="1"/>
      <protection hidden="1"/>
    </xf>
    <xf numFmtId="0" fontId="43" fillId="2" borderId="0" xfId="0" applyFont="1" applyFill="1" applyBorder="1" applyAlignment="1" applyProtection="1">
      <alignment horizontal="left" vertical="center" wrapText="1"/>
      <protection hidden="1"/>
    </xf>
    <xf numFmtId="1" fontId="11" fillId="2" borderId="22" xfId="0" applyNumberFormat="1" applyFont="1" applyFill="1" applyBorder="1" applyAlignment="1" applyProtection="1">
      <alignment horizontal="center" vertical="center"/>
      <protection locked="0"/>
    </xf>
    <xf numFmtId="1" fontId="11" fillId="2" borderId="23" xfId="0" applyNumberFormat="1" applyFont="1" applyFill="1" applyBorder="1" applyAlignment="1" applyProtection="1">
      <alignment horizontal="center" vertical="center"/>
      <protection locked="0"/>
    </xf>
    <xf numFmtId="1" fontId="11" fillId="2" borderId="24" xfId="0" applyNumberFormat="1" applyFont="1" applyFill="1" applyBorder="1" applyAlignment="1" applyProtection="1">
      <alignment horizontal="center" vertical="center"/>
      <protection locked="0"/>
    </xf>
    <xf numFmtId="1" fontId="12" fillId="2" borderId="13" xfId="3" applyNumberFormat="1" applyFont="1" applyFill="1" applyBorder="1" applyAlignment="1" applyProtection="1">
      <alignment horizontal="center" vertical="center" wrapText="1"/>
      <protection hidden="1"/>
    </xf>
    <xf numFmtId="1" fontId="12" fillId="2" borderId="14" xfId="3" applyNumberFormat="1" applyFont="1" applyFill="1" applyBorder="1" applyAlignment="1" applyProtection="1">
      <alignment horizontal="center" vertical="center" wrapText="1"/>
      <protection hidden="1"/>
    </xf>
    <xf numFmtId="1" fontId="12" fillId="2" borderId="15" xfId="3" applyNumberFormat="1" applyFont="1" applyFill="1" applyBorder="1" applyAlignment="1" applyProtection="1">
      <alignment horizontal="center" vertical="center" wrapText="1"/>
      <protection hidden="1"/>
    </xf>
    <xf numFmtId="167" fontId="19" fillId="4" borderId="0" xfId="0" applyNumberFormat="1" applyFont="1" applyFill="1" applyBorder="1" applyAlignment="1" applyProtection="1">
      <alignment horizontal="center"/>
      <protection hidden="1"/>
    </xf>
    <xf numFmtId="166" fontId="4" fillId="2" borderId="2" xfId="5" applyNumberFormat="1" applyFont="1" applyFill="1" applyBorder="1" applyAlignment="1" applyProtection="1">
      <alignment horizontal="center" vertical="center" wrapText="1"/>
      <protection locked="0"/>
    </xf>
    <xf numFmtId="166" fontId="4" fillId="2" borderId="3" xfId="5" applyNumberFormat="1" applyFont="1" applyFill="1" applyBorder="1" applyAlignment="1" applyProtection="1">
      <alignment horizontal="center" vertical="center" wrapText="1"/>
      <protection locked="0"/>
    </xf>
    <xf numFmtId="166" fontId="4" fillId="2" borderId="4" xfId="5" applyNumberFormat="1" applyFont="1" applyFill="1" applyBorder="1" applyAlignment="1" applyProtection="1">
      <alignment horizontal="center" vertical="center" wrapText="1"/>
      <protection locked="0"/>
    </xf>
    <xf numFmtId="166" fontId="29" fillId="4" borderId="3" xfId="3" applyNumberFormat="1" applyFont="1" applyFill="1" applyBorder="1" applyAlignment="1" applyProtection="1">
      <alignment horizontal="center" vertical="center" wrapText="1"/>
      <protection hidden="1"/>
    </xf>
    <xf numFmtId="0" fontId="19" fillId="4" borderId="0" xfId="0" applyFont="1" applyFill="1" applyBorder="1" applyAlignment="1" applyProtection="1">
      <alignment horizontal="center"/>
      <protection hidden="1"/>
    </xf>
    <xf numFmtId="166" fontId="12" fillId="4" borderId="2" xfId="3" applyNumberFormat="1" applyFont="1" applyFill="1" applyBorder="1" applyAlignment="1" applyProtection="1">
      <alignment horizontal="center" vertical="center" wrapText="1"/>
      <protection hidden="1"/>
    </xf>
    <xf numFmtId="166" fontId="12" fillId="4" borderId="3" xfId="3" applyNumberFormat="1" applyFont="1" applyFill="1" applyBorder="1" applyAlignment="1" applyProtection="1">
      <alignment horizontal="center" vertical="center" wrapText="1"/>
      <protection hidden="1"/>
    </xf>
    <xf numFmtId="166" fontId="12" fillId="4" borderId="4" xfId="3" applyNumberFormat="1" applyFont="1" applyFill="1" applyBorder="1" applyAlignment="1" applyProtection="1">
      <alignment horizontal="center" vertical="center" wrapText="1"/>
      <protection hidden="1"/>
    </xf>
    <xf numFmtId="0" fontId="38" fillId="9" borderId="0" xfId="0" applyFont="1" applyFill="1" applyBorder="1" applyAlignment="1" applyProtection="1">
      <alignment horizontal="center"/>
      <protection hidden="1"/>
    </xf>
    <xf numFmtId="167" fontId="19" fillId="4" borderId="0" xfId="1" applyNumberFormat="1" applyFont="1" applyFill="1" applyBorder="1" applyAlignment="1" applyProtection="1">
      <alignment horizontal="center"/>
      <protection hidden="1"/>
    </xf>
    <xf numFmtId="0" fontId="0" fillId="4" borderId="0" xfId="0" applyFill="1" applyBorder="1" applyAlignment="1" applyProtection="1">
      <alignment horizontal="center"/>
      <protection hidden="1"/>
    </xf>
    <xf numFmtId="0" fontId="3" fillId="5" borderId="0" xfId="0" applyFont="1" applyFill="1" applyBorder="1" applyAlignment="1" applyProtection="1">
      <alignment horizontal="center" vertical="center"/>
      <protection hidden="1"/>
    </xf>
    <xf numFmtId="0" fontId="37" fillId="4" borderId="0" xfId="0" applyFont="1" applyFill="1" applyBorder="1" applyAlignment="1" applyProtection="1">
      <alignment horizontal="center" vertical="center" wrapText="1"/>
      <protection hidden="1"/>
    </xf>
    <xf numFmtId="0" fontId="10" fillId="4" borderId="0" xfId="0" applyFont="1" applyFill="1" applyBorder="1" applyAlignment="1" applyProtection="1">
      <alignment horizontal="center" vertical="center" wrapText="1"/>
      <protection hidden="1"/>
    </xf>
    <xf numFmtId="0" fontId="10" fillId="4" borderId="0" xfId="0" applyFont="1" applyFill="1" applyBorder="1" applyAlignment="1" applyProtection="1">
      <alignment horizontal="center" vertical="center"/>
      <protection hidden="1"/>
    </xf>
    <xf numFmtId="0" fontId="7" fillId="4" borderId="19" xfId="0" applyFont="1" applyFill="1" applyBorder="1" applyAlignment="1" applyProtection="1">
      <alignment horizontal="center" vertical="center" wrapText="1"/>
      <protection hidden="1"/>
    </xf>
    <xf numFmtId="0" fontId="7" fillId="4" borderId="21" xfId="0" applyFont="1" applyFill="1" applyBorder="1" applyAlignment="1" applyProtection="1">
      <alignment horizontal="center" vertical="center" wrapText="1"/>
      <protection hidden="1"/>
    </xf>
    <xf numFmtId="166" fontId="8" fillId="4" borderId="19" xfId="0" applyNumberFormat="1" applyFont="1" applyFill="1" applyBorder="1" applyAlignment="1" applyProtection="1">
      <alignment horizontal="center" vertical="center" wrapText="1"/>
      <protection hidden="1"/>
    </xf>
    <xf numFmtId="166" fontId="8" fillId="4" borderId="21" xfId="0" applyNumberFormat="1" applyFont="1" applyFill="1" applyBorder="1" applyAlignment="1" applyProtection="1">
      <alignment horizontal="center" vertical="center" wrapText="1"/>
      <protection hidden="1"/>
    </xf>
    <xf numFmtId="0" fontId="39" fillId="4" borderId="0" xfId="0" applyFont="1" applyFill="1" applyBorder="1" applyAlignment="1" applyProtection="1">
      <alignment horizontal="center" vertical="center" wrapText="1"/>
      <protection hidden="1"/>
    </xf>
    <xf numFmtId="166" fontId="15" fillId="3" borderId="0" xfId="1" applyNumberFormat="1" applyFont="1" applyFill="1" applyBorder="1" applyAlignment="1" applyProtection="1">
      <alignment horizontal="center" vertical="center"/>
      <protection hidden="1"/>
    </xf>
    <xf numFmtId="166" fontId="41" fillId="4" borderId="22" xfId="3" applyNumberFormat="1" applyFont="1" applyFill="1" applyBorder="1" applyAlignment="1" applyProtection="1">
      <alignment horizontal="center" vertical="center" wrapText="1"/>
      <protection hidden="1"/>
    </xf>
    <xf numFmtId="166" fontId="41" fillId="4" borderId="23" xfId="3" applyNumberFormat="1" applyFont="1" applyFill="1" applyBorder="1" applyAlignment="1" applyProtection="1">
      <alignment horizontal="center" vertical="center" wrapText="1"/>
      <protection hidden="1"/>
    </xf>
    <xf numFmtId="166" fontId="41" fillId="4" borderId="24" xfId="3" applyNumberFormat="1" applyFont="1" applyFill="1" applyBorder="1" applyAlignment="1" applyProtection="1">
      <alignment horizontal="center" vertical="center" wrapText="1"/>
      <protection hidden="1"/>
    </xf>
    <xf numFmtId="166" fontId="4" fillId="2" borderId="2" xfId="5" applyNumberFormat="1" applyFont="1" applyFill="1" applyBorder="1" applyAlignment="1" applyProtection="1">
      <alignment horizontal="center"/>
      <protection locked="0"/>
    </xf>
    <xf numFmtId="166" fontId="4" fillId="2" borderId="3" xfId="5" applyNumberFormat="1" applyFont="1" applyFill="1" applyBorder="1" applyAlignment="1" applyProtection="1">
      <alignment horizontal="center"/>
      <protection locked="0"/>
    </xf>
    <xf numFmtId="166" fontId="4" fillId="2" borderId="4" xfId="5" applyNumberFormat="1" applyFont="1" applyFill="1" applyBorder="1" applyAlignment="1" applyProtection="1">
      <alignment horizontal="center"/>
      <protection locked="0"/>
    </xf>
    <xf numFmtId="0" fontId="10" fillId="4" borderId="19" xfId="0" applyFont="1" applyFill="1" applyBorder="1" applyAlignment="1" applyProtection="1">
      <alignment horizontal="center" vertical="center" wrapText="1"/>
      <protection hidden="1"/>
    </xf>
    <xf numFmtId="0" fontId="10" fillId="4" borderId="20" xfId="0" applyFont="1" applyFill="1" applyBorder="1" applyAlignment="1" applyProtection="1">
      <alignment horizontal="center" vertical="center" wrapText="1"/>
      <protection hidden="1"/>
    </xf>
    <xf numFmtId="0" fontId="10" fillId="4" borderId="21" xfId="0" applyFont="1" applyFill="1" applyBorder="1" applyAlignment="1" applyProtection="1">
      <alignment horizontal="center" vertical="center" wrapText="1"/>
      <protection hidden="1"/>
    </xf>
    <xf numFmtId="166" fontId="9" fillId="4" borderId="0" xfId="0" applyNumberFormat="1" applyFont="1" applyFill="1" applyBorder="1" applyAlignment="1" applyProtection="1">
      <alignment horizontal="center" vertical="center"/>
      <protection hidden="1"/>
    </xf>
    <xf numFmtId="0" fontId="7" fillId="4" borderId="0" xfId="0" applyFont="1" applyFill="1" applyBorder="1" applyAlignment="1" applyProtection="1">
      <alignment horizontal="center" wrapText="1"/>
      <protection hidden="1"/>
    </xf>
    <xf numFmtId="0" fontId="10" fillId="6" borderId="0" xfId="0" applyFont="1" applyFill="1" applyBorder="1" applyAlignment="1" applyProtection="1">
      <alignment horizontal="center" vertical="center" wrapText="1"/>
      <protection hidden="1"/>
    </xf>
    <xf numFmtId="0" fontId="10" fillId="7" borderId="0" xfId="0" applyFont="1" applyFill="1" applyBorder="1" applyAlignment="1" applyProtection="1">
      <alignment horizontal="center" vertical="center" wrapText="1"/>
      <protection hidden="1"/>
    </xf>
    <xf numFmtId="166" fontId="21" fillId="4" borderId="2" xfId="3" applyNumberFormat="1" applyFont="1" applyFill="1" applyBorder="1" applyAlignment="1" applyProtection="1">
      <alignment horizontal="center" wrapText="1"/>
      <protection hidden="1"/>
    </xf>
    <xf numFmtId="166" fontId="21" fillId="4" borderId="3" xfId="3" applyNumberFormat="1" applyFont="1" applyFill="1" applyBorder="1" applyAlignment="1" applyProtection="1">
      <alignment horizontal="center" wrapText="1"/>
      <protection hidden="1"/>
    </xf>
    <xf numFmtId="166" fontId="21" fillId="4" borderId="4" xfId="3" applyNumberFormat="1" applyFont="1" applyFill="1" applyBorder="1" applyAlignment="1" applyProtection="1">
      <alignment horizontal="center" wrapText="1"/>
      <protection hidden="1"/>
    </xf>
    <xf numFmtId="166" fontId="4" fillId="2" borderId="2" xfId="3" applyNumberFormat="1" applyFont="1" applyFill="1" applyBorder="1" applyAlignment="1" applyProtection="1">
      <alignment horizontal="center" vertical="center" wrapText="1"/>
      <protection locked="0"/>
    </xf>
    <xf numFmtId="166" fontId="4" fillId="2" borderId="3" xfId="3" applyNumberFormat="1" applyFont="1" applyFill="1" applyBorder="1" applyAlignment="1" applyProtection="1">
      <alignment horizontal="center" vertical="center" wrapText="1"/>
      <protection locked="0"/>
    </xf>
    <xf numFmtId="166" fontId="4" fillId="2" borderId="4" xfId="3" applyNumberFormat="1" applyFont="1" applyFill="1" applyBorder="1" applyAlignment="1" applyProtection="1">
      <alignment horizontal="center" vertical="center" wrapText="1"/>
      <protection locked="0"/>
    </xf>
    <xf numFmtId="166" fontId="12" fillId="4" borderId="2" xfId="0" applyNumberFormat="1" applyFont="1" applyFill="1" applyBorder="1" applyAlignment="1" applyProtection="1">
      <alignment horizontal="center" vertical="center"/>
      <protection hidden="1"/>
    </xf>
    <xf numFmtId="166" fontId="12" fillId="4" borderId="3" xfId="0" applyNumberFormat="1" applyFont="1" applyFill="1" applyBorder="1" applyAlignment="1" applyProtection="1">
      <alignment horizontal="center" vertical="center"/>
      <protection hidden="1"/>
    </xf>
    <xf numFmtId="166" fontId="12" fillId="4" borderId="4" xfId="0" applyNumberFormat="1" applyFont="1" applyFill="1" applyBorder="1" applyAlignment="1" applyProtection="1">
      <alignment horizontal="center" vertical="center"/>
      <protection hidden="1"/>
    </xf>
    <xf numFmtId="166" fontId="12" fillId="4" borderId="2" xfId="1" applyNumberFormat="1" applyFont="1" applyFill="1" applyBorder="1" applyAlignment="1" applyProtection="1">
      <alignment horizontal="center"/>
      <protection hidden="1"/>
    </xf>
    <xf numFmtId="166" fontId="12" fillId="4" borderId="3" xfId="1" applyNumberFormat="1" applyFont="1" applyFill="1" applyBorder="1" applyAlignment="1" applyProtection="1">
      <alignment horizontal="center"/>
      <protection hidden="1"/>
    </xf>
    <xf numFmtId="166" fontId="12" fillId="4" borderId="4" xfId="1" applyNumberFormat="1" applyFont="1" applyFill="1" applyBorder="1" applyAlignment="1" applyProtection="1">
      <alignment horizontal="center"/>
      <protection hidden="1"/>
    </xf>
    <xf numFmtId="166" fontId="19" fillId="4" borderId="0" xfId="3" applyNumberFormat="1" applyFont="1" applyFill="1" applyBorder="1" applyAlignment="1" applyProtection="1">
      <alignment horizontal="center" vertical="center" wrapText="1"/>
      <protection hidden="1"/>
    </xf>
    <xf numFmtId="9" fontId="4" fillId="2" borderId="2" xfId="0" applyNumberFormat="1"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6" fontId="4" fillId="4" borderId="2" xfId="3" applyNumberFormat="1" applyFont="1" applyFill="1" applyBorder="1" applyAlignment="1" applyProtection="1">
      <alignment horizontal="center" vertical="center" wrapText="1"/>
      <protection hidden="1"/>
    </xf>
    <xf numFmtId="166" fontId="4" fillId="4" borderId="3" xfId="3" applyNumberFormat="1" applyFont="1" applyFill="1" applyBorder="1" applyAlignment="1" applyProtection="1">
      <alignment horizontal="center" vertical="center" wrapText="1"/>
      <protection hidden="1"/>
    </xf>
    <xf numFmtId="166" fontId="4" fillId="4" borderId="4" xfId="3" applyNumberFormat="1" applyFont="1" applyFill="1" applyBorder="1" applyAlignment="1" applyProtection="1">
      <alignment horizontal="center" vertical="center" wrapText="1"/>
      <protection hidden="1"/>
    </xf>
    <xf numFmtId="166" fontId="21" fillId="4" borderId="2" xfId="3" applyNumberFormat="1" applyFont="1" applyFill="1" applyBorder="1" applyAlignment="1" applyProtection="1">
      <alignment horizontal="center" vertical="center" wrapText="1"/>
      <protection hidden="1"/>
    </xf>
    <xf numFmtId="166" fontId="21" fillId="4" borderId="3" xfId="3" applyNumberFormat="1" applyFont="1" applyFill="1" applyBorder="1" applyAlignment="1" applyProtection="1">
      <alignment horizontal="center" vertical="center" wrapText="1"/>
      <protection hidden="1"/>
    </xf>
    <xf numFmtId="166" fontId="21" fillId="4" borderId="4" xfId="3" applyNumberFormat="1" applyFont="1" applyFill="1" applyBorder="1" applyAlignment="1" applyProtection="1">
      <alignment horizontal="center" vertical="center" wrapText="1"/>
      <protection hidden="1"/>
    </xf>
    <xf numFmtId="10" fontId="20" fillId="5" borderId="2" xfId="2" applyNumberFormat="1" applyFont="1" applyFill="1" applyBorder="1" applyAlignment="1" applyProtection="1">
      <alignment horizontal="center" vertical="center"/>
      <protection hidden="1"/>
    </xf>
    <xf numFmtId="10" fontId="20" fillId="5" borderId="3" xfId="2" applyNumberFormat="1" applyFont="1" applyFill="1" applyBorder="1" applyAlignment="1" applyProtection="1">
      <alignment horizontal="center" vertical="center"/>
      <protection hidden="1"/>
    </xf>
    <xf numFmtId="10" fontId="20" fillId="5" borderId="4" xfId="2" applyNumberFormat="1" applyFont="1" applyFill="1" applyBorder="1" applyAlignment="1" applyProtection="1">
      <alignment horizontal="center" vertical="center"/>
      <protection hidden="1"/>
    </xf>
    <xf numFmtId="166" fontId="0" fillId="2" borderId="0" xfId="0" applyNumberFormat="1" applyFill="1" applyBorder="1" applyAlignment="1" applyProtection="1">
      <alignment horizontal="center"/>
      <protection hidden="1"/>
    </xf>
    <xf numFmtId="0" fontId="0" fillId="2" borderId="0" xfId="0" applyFill="1" applyBorder="1" applyAlignment="1" applyProtection="1">
      <alignment horizontal="center"/>
      <protection hidden="1"/>
    </xf>
    <xf numFmtId="166" fontId="0" fillId="2" borderId="0" xfId="0" applyNumberFormat="1" applyFill="1" applyAlignment="1" applyProtection="1">
      <alignment horizontal="center"/>
      <protection hidden="1"/>
    </xf>
    <xf numFmtId="0" fontId="0" fillId="2" borderId="0" xfId="0" applyFill="1" applyAlignment="1" applyProtection="1">
      <alignment horizontal="center"/>
      <protection hidden="1"/>
    </xf>
    <xf numFmtId="0" fontId="30" fillId="5" borderId="0" xfId="0" applyFont="1" applyFill="1" applyBorder="1" applyAlignment="1" applyProtection="1">
      <alignment horizontal="center" vertical="top" wrapText="1"/>
      <protection hidden="1"/>
    </xf>
    <xf numFmtId="0" fontId="30" fillId="5" borderId="1" xfId="0" applyFont="1" applyFill="1" applyBorder="1" applyAlignment="1" applyProtection="1">
      <alignment horizontal="center" vertical="top" wrapText="1"/>
      <protection hidden="1"/>
    </xf>
    <xf numFmtId="166" fontId="11" fillId="4" borderId="0" xfId="3" applyNumberFormat="1" applyFont="1" applyFill="1" applyBorder="1" applyAlignment="1" applyProtection="1">
      <alignment horizontal="left" vertical="center" wrapText="1"/>
      <protection hidden="1"/>
    </xf>
    <xf numFmtId="0" fontId="54" fillId="2" borderId="0" xfId="0" applyFont="1" applyFill="1" applyBorder="1" applyAlignment="1" applyProtection="1">
      <alignment horizontal="left" wrapText="1"/>
      <protection hidden="1"/>
    </xf>
    <xf numFmtId="0" fontId="37" fillId="2" borderId="0" xfId="0" applyFont="1" applyFill="1" applyAlignment="1" applyProtection="1">
      <alignment horizontal="left" vertical="top" wrapText="1"/>
      <protection hidden="1"/>
    </xf>
    <xf numFmtId="0" fontId="37" fillId="4" borderId="0" xfId="0" applyFont="1" applyFill="1" applyBorder="1" applyAlignment="1" applyProtection="1">
      <alignment horizontal="left" vertical="top" wrapText="1"/>
      <protection hidden="1"/>
    </xf>
    <xf numFmtId="0" fontId="39" fillId="2" borderId="0" xfId="0" applyFont="1" applyFill="1" applyAlignment="1">
      <alignment horizontal="left" vertical="center"/>
    </xf>
    <xf numFmtId="0" fontId="39" fillId="2" borderId="0" xfId="0" quotePrefix="1" applyFont="1" applyFill="1" applyAlignment="1">
      <alignment horizontal="left" vertical="center"/>
    </xf>
    <xf numFmtId="0" fontId="39" fillId="2" borderId="0" xfId="0" applyFont="1" applyFill="1" applyAlignment="1">
      <alignment horizontal="center" vertical="center"/>
    </xf>
    <xf numFmtId="0" fontId="39" fillId="2" borderId="0" xfId="0" quotePrefix="1" applyFont="1" applyFill="1" applyAlignment="1">
      <alignment horizontal="left" vertical="top" wrapText="1"/>
    </xf>
    <xf numFmtId="1" fontId="44" fillId="2" borderId="13" xfId="3" applyNumberFormat="1" applyFont="1" applyFill="1" applyBorder="1" applyAlignment="1" applyProtection="1">
      <alignment horizontal="center" vertical="center" wrapText="1"/>
      <protection hidden="1"/>
    </xf>
    <xf numFmtId="1" fontId="44" fillId="2" borderId="14" xfId="3" applyNumberFormat="1" applyFont="1" applyFill="1" applyBorder="1" applyAlignment="1" applyProtection="1">
      <alignment horizontal="center" vertical="center" wrapText="1"/>
      <protection hidden="1"/>
    </xf>
    <xf numFmtId="1" fontId="44" fillId="2" borderId="15" xfId="3" applyNumberFormat="1" applyFont="1" applyFill="1" applyBorder="1" applyAlignment="1" applyProtection="1">
      <alignment horizontal="center" vertical="center" wrapText="1"/>
      <protection hidden="1"/>
    </xf>
  </cellXfs>
  <cellStyles count="6">
    <cellStyle name="Milliers" xfId="1" builtinId="3"/>
    <cellStyle name="Milliers 2" xfId="3" xr:uid="{00000000-0005-0000-0000-000001000000}"/>
    <cellStyle name="Milliers 2 2" xfId="5" xr:uid="{2F3BE96E-B45C-41C2-AA60-BC0C127092AF}"/>
    <cellStyle name="Milliers 3" xfId="4" xr:uid="{EF2B2C70-7AFC-4283-B8FE-BF06940402F3}"/>
    <cellStyle name="Normal" xfId="0" builtinId="0"/>
    <cellStyle name="Pourcentage" xfId="2" builtinId="5"/>
  </cellStyles>
  <dxfs count="30">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7C80"/>
      <color rgb="FFFF9966"/>
      <color rgb="FFCC0066"/>
      <color rgb="FFFF5050"/>
      <color rgb="FFFF7D7D"/>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47625</xdr:colOff>
      <xdr:row>29</xdr:row>
      <xdr:rowOff>135973</xdr:rowOff>
    </xdr:from>
    <xdr:to>
      <xdr:col>62</xdr:col>
      <xdr:colOff>96148</xdr:colOff>
      <xdr:row>45</xdr:row>
      <xdr:rowOff>47259</xdr:rowOff>
    </xdr:to>
    <xdr:sp macro="" textlink="">
      <xdr:nvSpPr>
        <xdr:cNvPr id="2" name="Rectangle : coins arrondis 1">
          <a:extLst>
            <a:ext uri="{FF2B5EF4-FFF2-40B4-BE49-F238E27FC236}">
              <a16:creationId xmlns:a16="http://schemas.microsoft.com/office/drawing/2014/main" id="{F288C544-F1A9-40EF-A94D-7CA603086C91}"/>
            </a:ext>
          </a:extLst>
        </xdr:cNvPr>
        <xdr:cNvSpPr/>
      </xdr:nvSpPr>
      <xdr:spPr>
        <a:xfrm>
          <a:off x="4029075" y="3507823"/>
          <a:ext cx="6192148" cy="2321111"/>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46</xdr:col>
      <xdr:colOff>132522</xdr:colOff>
      <xdr:row>28</xdr:row>
      <xdr:rowOff>38101</xdr:rowOff>
    </xdr:from>
    <xdr:to>
      <xdr:col>61</xdr:col>
      <xdr:colOff>149087</xdr:colOff>
      <xdr:row>29</xdr:row>
      <xdr:rowOff>210074</xdr:rowOff>
    </xdr:to>
    <xdr:sp macro="" textlink="">
      <xdr:nvSpPr>
        <xdr:cNvPr id="3" name="ZoneTexte 2">
          <a:extLst>
            <a:ext uri="{FF2B5EF4-FFF2-40B4-BE49-F238E27FC236}">
              <a16:creationId xmlns:a16="http://schemas.microsoft.com/office/drawing/2014/main" id="{7A079ACA-066F-4238-821E-C65179DA3960}"/>
            </a:ext>
          </a:extLst>
        </xdr:cNvPr>
        <xdr:cNvSpPr txBox="1"/>
      </xdr:nvSpPr>
      <xdr:spPr>
        <a:xfrm>
          <a:off x="7276272" y="3305176"/>
          <a:ext cx="2493065" cy="276748"/>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i="0">
              <a:solidFill>
                <a:schemeClr val="bg1"/>
              </a:solidFill>
              <a:effectLst/>
              <a:latin typeface="+mn-lt"/>
              <a:ea typeface="+mn-ea"/>
              <a:cs typeface="+mn-cs"/>
            </a:rPr>
            <a:t>Montants forfaitaires </a:t>
          </a:r>
          <a:endParaRPr lang="fr-FR" sz="900" i="0">
            <a:solidFill>
              <a:schemeClr val="bg1"/>
            </a:solidFill>
            <a:effectLst/>
            <a:latin typeface="+mn-lt"/>
          </a:endParaRPr>
        </a:p>
      </xdr:txBody>
    </xdr:sp>
    <xdr:clientData/>
  </xdr:twoCellAnchor>
  <xdr:twoCellAnchor>
    <xdr:from>
      <xdr:col>47</xdr:col>
      <xdr:colOff>63501</xdr:colOff>
      <xdr:row>29</xdr:row>
      <xdr:rowOff>203200</xdr:rowOff>
    </xdr:from>
    <xdr:to>
      <xdr:col>47</xdr:col>
      <xdr:colOff>150813</xdr:colOff>
      <xdr:row>30</xdr:row>
      <xdr:rowOff>36512</xdr:rowOff>
    </xdr:to>
    <xdr:sp macro="" textlink="">
      <xdr:nvSpPr>
        <xdr:cNvPr id="4" name="Triangle isocèle 3">
          <a:extLst>
            <a:ext uri="{FF2B5EF4-FFF2-40B4-BE49-F238E27FC236}">
              <a16:creationId xmlns:a16="http://schemas.microsoft.com/office/drawing/2014/main" id="{8D9F4D88-CFF1-478E-9FFE-F686614B06CF}"/>
            </a:ext>
          </a:extLst>
        </xdr:cNvPr>
        <xdr:cNvSpPr/>
      </xdr:nvSpPr>
      <xdr:spPr>
        <a:xfrm flipV="1">
          <a:off x="7426326" y="3575050"/>
          <a:ext cx="87312" cy="71437"/>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59</xdr:col>
      <xdr:colOff>207963</xdr:colOff>
      <xdr:row>29</xdr:row>
      <xdr:rowOff>203198</xdr:rowOff>
    </xdr:from>
    <xdr:to>
      <xdr:col>60</xdr:col>
      <xdr:colOff>57977</xdr:colOff>
      <xdr:row>30</xdr:row>
      <xdr:rowOff>49694</xdr:rowOff>
    </xdr:to>
    <xdr:sp macro="" textlink="">
      <xdr:nvSpPr>
        <xdr:cNvPr id="5" name="Triangle isocèle 4">
          <a:extLst>
            <a:ext uri="{FF2B5EF4-FFF2-40B4-BE49-F238E27FC236}">
              <a16:creationId xmlns:a16="http://schemas.microsoft.com/office/drawing/2014/main" id="{9B6D5728-A3F5-4056-B304-851906A995AE}"/>
            </a:ext>
          </a:extLst>
        </xdr:cNvPr>
        <xdr:cNvSpPr/>
      </xdr:nvSpPr>
      <xdr:spPr>
        <a:xfrm flipV="1">
          <a:off x="9428163" y="3575048"/>
          <a:ext cx="59564" cy="84621"/>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95252</xdr:colOff>
      <xdr:row>40</xdr:row>
      <xdr:rowOff>15875</xdr:rowOff>
    </xdr:from>
    <xdr:to>
      <xdr:col>7</xdr:col>
      <xdr:colOff>7944</xdr:colOff>
      <xdr:row>49</xdr:row>
      <xdr:rowOff>115957</xdr:rowOff>
    </xdr:to>
    <xdr:grpSp>
      <xdr:nvGrpSpPr>
        <xdr:cNvPr id="6" name="Groupe 5">
          <a:extLst>
            <a:ext uri="{FF2B5EF4-FFF2-40B4-BE49-F238E27FC236}">
              <a16:creationId xmlns:a16="http://schemas.microsoft.com/office/drawing/2014/main" id="{334B0DB3-B591-49EE-8AC2-C5376C4CAB1E}"/>
            </a:ext>
          </a:extLst>
        </xdr:cNvPr>
        <xdr:cNvGrpSpPr/>
      </xdr:nvGrpSpPr>
      <xdr:grpSpPr>
        <a:xfrm>
          <a:off x="419102" y="5197475"/>
          <a:ext cx="760417" cy="1433582"/>
          <a:chOff x="8485717" y="1396698"/>
          <a:chExt cx="710578" cy="1141418"/>
        </a:xfrm>
      </xdr:grpSpPr>
      <xdr:sp macro="" textlink="">
        <xdr:nvSpPr>
          <xdr:cNvPr id="7" name="ZoneTexte 6">
            <a:extLst>
              <a:ext uri="{FF2B5EF4-FFF2-40B4-BE49-F238E27FC236}">
                <a16:creationId xmlns:a16="http://schemas.microsoft.com/office/drawing/2014/main" id="{8D9F5878-4578-4F2D-8025-700711350CD1}"/>
              </a:ext>
            </a:extLst>
          </xdr:cNvPr>
          <xdr:cNvSpPr txBox="1"/>
        </xdr:nvSpPr>
        <xdr:spPr>
          <a:xfrm>
            <a:off x="8485717" y="1499242"/>
            <a:ext cx="710578" cy="103887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lang="fr-FR" sz="900" b="0" i="0">
                <a:solidFill>
                  <a:schemeClr val="bg1"/>
                </a:solidFill>
                <a:latin typeface="+mn-lt"/>
              </a:rPr>
              <a:t>A</a:t>
            </a:r>
            <a:r>
              <a:rPr lang="fr-FR" sz="900" b="0" i="0" baseline="0">
                <a:solidFill>
                  <a:schemeClr val="bg1"/>
                </a:solidFill>
                <a:latin typeface="+mn-lt"/>
              </a:rPr>
              <a:t> SAISIR : le montant du prêt PLS doit être compris entre 51% et 55% du prix de rev</a:t>
            </a:r>
            <a:r>
              <a:rPr lang="fr-FR" sz="900" i="0" baseline="0">
                <a:solidFill>
                  <a:schemeClr val="bg1"/>
                </a:solidFill>
                <a:effectLst/>
                <a:latin typeface="+mn-lt"/>
                <a:ea typeface="+mn-ea"/>
                <a:cs typeface="+mn-cs"/>
              </a:rPr>
              <a:t>ient du PLS</a:t>
            </a:r>
            <a:endParaRPr lang="fr-FR" sz="900" i="1">
              <a:solidFill>
                <a:schemeClr val="bg1"/>
              </a:solidFill>
              <a:effectLst/>
              <a:latin typeface="+mn-lt"/>
            </a:endParaRPr>
          </a:p>
        </xdr:txBody>
      </xdr:sp>
      <xdr:sp macro="" textlink="">
        <xdr:nvSpPr>
          <xdr:cNvPr id="8" name="Triangle isocèle 7">
            <a:extLst>
              <a:ext uri="{FF2B5EF4-FFF2-40B4-BE49-F238E27FC236}">
                <a16:creationId xmlns:a16="http://schemas.microsoft.com/office/drawing/2014/main" id="{C2FFEF8F-E4BC-4E03-A33E-F01D776D27AD}"/>
              </a:ext>
            </a:extLst>
          </xdr:cNvPr>
          <xdr:cNvSpPr/>
        </xdr:nvSpPr>
        <xdr:spPr>
          <a:xfrm>
            <a:off x="8629640" y="1396698"/>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12</xdr:col>
      <xdr:colOff>155249</xdr:colOff>
      <xdr:row>26</xdr:row>
      <xdr:rowOff>66675</xdr:rowOff>
    </xdr:from>
    <xdr:to>
      <xdr:col>19</xdr:col>
      <xdr:colOff>37668</xdr:colOff>
      <xdr:row>30</xdr:row>
      <xdr:rowOff>0</xdr:rowOff>
    </xdr:to>
    <xdr:sp macro="" textlink="">
      <xdr:nvSpPr>
        <xdr:cNvPr id="9" name="ZoneTexte 8">
          <a:extLst>
            <a:ext uri="{FF2B5EF4-FFF2-40B4-BE49-F238E27FC236}">
              <a16:creationId xmlns:a16="http://schemas.microsoft.com/office/drawing/2014/main" id="{68E06C64-B210-4C44-A886-8CCE8EE699F7}"/>
            </a:ext>
          </a:extLst>
        </xdr:cNvPr>
        <xdr:cNvSpPr txBox="1"/>
      </xdr:nvSpPr>
      <xdr:spPr>
        <a:xfrm>
          <a:off x="2365049" y="3057525"/>
          <a:ext cx="1377844" cy="55245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ea typeface="+mn-ea"/>
              <a:cs typeface="+mn-cs"/>
            </a:rPr>
            <a:t>Au</a:t>
          </a:r>
          <a:r>
            <a:rPr lang="fr-FR" sz="900" b="0" i="0" baseline="0">
              <a:solidFill>
                <a:schemeClr val="bg1"/>
              </a:solidFill>
              <a:effectLst/>
              <a:latin typeface="+mn-lt"/>
              <a:ea typeface="+mn-ea"/>
              <a:cs typeface="+mn-cs"/>
            </a:rPr>
            <a:t> sein des autres prêts et subventions renseignés ci-dessus</a:t>
          </a:r>
          <a:endParaRPr lang="fr-FR" sz="900" i="0">
            <a:solidFill>
              <a:schemeClr val="bg1"/>
            </a:solidFill>
            <a:effectLst/>
            <a:latin typeface="+mn-lt"/>
          </a:endParaRPr>
        </a:p>
      </xdr:txBody>
    </xdr:sp>
    <xdr:clientData/>
  </xdr:twoCellAnchor>
  <xdr:twoCellAnchor>
    <xdr:from>
      <xdr:col>12</xdr:col>
      <xdr:colOff>215901</xdr:colOff>
      <xdr:row>29</xdr:row>
      <xdr:rowOff>232641</xdr:rowOff>
    </xdr:from>
    <xdr:to>
      <xdr:col>13</xdr:col>
      <xdr:colOff>86736</xdr:colOff>
      <xdr:row>30</xdr:row>
      <xdr:rowOff>70282</xdr:rowOff>
    </xdr:to>
    <xdr:sp macro="" textlink="">
      <xdr:nvSpPr>
        <xdr:cNvPr id="10" name="Triangle isocèle 9">
          <a:extLst>
            <a:ext uri="{FF2B5EF4-FFF2-40B4-BE49-F238E27FC236}">
              <a16:creationId xmlns:a16="http://schemas.microsoft.com/office/drawing/2014/main" id="{7DC8705F-491F-421E-8818-362B3812054F}"/>
            </a:ext>
          </a:extLst>
        </xdr:cNvPr>
        <xdr:cNvSpPr/>
      </xdr:nvSpPr>
      <xdr:spPr>
        <a:xfrm flipV="1">
          <a:off x="2425701" y="3604491"/>
          <a:ext cx="118485" cy="7576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126568</xdr:colOff>
      <xdr:row>29</xdr:row>
      <xdr:rowOff>232641</xdr:rowOff>
    </xdr:from>
    <xdr:to>
      <xdr:col>18</xdr:col>
      <xdr:colOff>208107</xdr:colOff>
      <xdr:row>30</xdr:row>
      <xdr:rowOff>70282</xdr:rowOff>
    </xdr:to>
    <xdr:sp macro="" textlink="">
      <xdr:nvSpPr>
        <xdr:cNvPr id="11" name="Triangle isocèle 10">
          <a:extLst>
            <a:ext uri="{FF2B5EF4-FFF2-40B4-BE49-F238E27FC236}">
              <a16:creationId xmlns:a16="http://schemas.microsoft.com/office/drawing/2014/main" id="{DBDB0152-FA88-4FE4-8D18-626F1AF8F0CA}"/>
            </a:ext>
          </a:extLst>
        </xdr:cNvPr>
        <xdr:cNvSpPr/>
      </xdr:nvSpPr>
      <xdr:spPr>
        <a:xfrm flipV="1">
          <a:off x="3612718" y="3604491"/>
          <a:ext cx="81539" cy="7576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22</xdr:col>
      <xdr:colOff>19050</xdr:colOff>
      <xdr:row>20</xdr:row>
      <xdr:rowOff>38094</xdr:rowOff>
    </xdr:from>
    <xdr:to>
      <xdr:col>29</xdr:col>
      <xdr:colOff>133350</xdr:colOff>
      <xdr:row>25</xdr:row>
      <xdr:rowOff>95249</xdr:rowOff>
    </xdr:to>
    <xdr:sp macro="" textlink="">
      <xdr:nvSpPr>
        <xdr:cNvPr id="12" name="ZoneTexte 11">
          <a:extLst>
            <a:ext uri="{FF2B5EF4-FFF2-40B4-BE49-F238E27FC236}">
              <a16:creationId xmlns:a16="http://schemas.microsoft.com/office/drawing/2014/main" id="{8F59F546-4066-4D6E-BB14-92E52D0D7E76}"/>
            </a:ext>
          </a:extLst>
        </xdr:cNvPr>
        <xdr:cNvSpPr txBox="1"/>
      </xdr:nvSpPr>
      <xdr:spPr>
        <a:xfrm>
          <a:off x="4057650" y="2381244"/>
          <a:ext cx="1333500" cy="552455"/>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latin typeface="+mn-lt"/>
            </a:rPr>
            <a:t>A calculer en fonction de la surface utile des logements PLS</a:t>
          </a:r>
          <a:endParaRPr lang="fr-FR" sz="900" i="0">
            <a:solidFill>
              <a:schemeClr val="bg1"/>
            </a:solidFill>
            <a:effectLst/>
            <a:latin typeface="+mn-lt"/>
          </a:endParaRPr>
        </a:p>
      </xdr:txBody>
    </xdr:sp>
    <xdr:clientData/>
  </xdr:twoCellAnchor>
  <xdr:twoCellAnchor>
    <xdr:from>
      <xdr:col>20</xdr:col>
      <xdr:colOff>38104</xdr:colOff>
      <xdr:row>21</xdr:row>
      <xdr:rowOff>38099</xdr:rowOff>
    </xdr:from>
    <xdr:to>
      <xdr:col>22</xdr:col>
      <xdr:colOff>9528</xdr:colOff>
      <xdr:row>21</xdr:row>
      <xdr:rowOff>104775</xdr:rowOff>
    </xdr:to>
    <xdr:sp macro="" textlink="">
      <xdr:nvSpPr>
        <xdr:cNvPr id="13" name="Triangle isocèle 12">
          <a:extLst>
            <a:ext uri="{FF2B5EF4-FFF2-40B4-BE49-F238E27FC236}">
              <a16:creationId xmlns:a16="http://schemas.microsoft.com/office/drawing/2014/main" id="{119B3D63-7801-4C1C-8B6D-F68B7DD0EC5A}"/>
            </a:ext>
          </a:extLst>
        </xdr:cNvPr>
        <xdr:cNvSpPr/>
      </xdr:nvSpPr>
      <xdr:spPr>
        <a:xfrm rot="16200000">
          <a:off x="3971928" y="2428875"/>
          <a:ext cx="66676" cy="85724"/>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44</xdr:col>
      <xdr:colOff>108202</xdr:colOff>
      <xdr:row>45</xdr:row>
      <xdr:rowOff>123818</xdr:rowOff>
    </xdr:from>
    <xdr:to>
      <xdr:col>49</xdr:col>
      <xdr:colOff>190500</xdr:colOff>
      <xdr:row>50</xdr:row>
      <xdr:rowOff>19051</xdr:rowOff>
    </xdr:to>
    <xdr:sp macro="" textlink="">
      <xdr:nvSpPr>
        <xdr:cNvPr id="14" name="ZoneTexte 13">
          <a:extLst>
            <a:ext uri="{FF2B5EF4-FFF2-40B4-BE49-F238E27FC236}">
              <a16:creationId xmlns:a16="http://schemas.microsoft.com/office/drawing/2014/main" id="{2345471A-CC77-40EC-A480-F9BFD5F9C5F0}"/>
            </a:ext>
          </a:extLst>
        </xdr:cNvPr>
        <xdr:cNvSpPr txBox="1"/>
      </xdr:nvSpPr>
      <xdr:spPr>
        <a:xfrm>
          <a:off x="6975727" y="5905493"/>
          <a:ext cx="987173" cy="752483"/>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b="0" i="0">
              <a:solidFill>
                <a:schemeClr val="bg1"/>
              </a:solidFill>
              <a:effectLst/>
              <a:latin typeface="+mn-lt"/>
            </a:rPr>
            <a:t>Taux</a:t>
          </a:r>
          <a:r>
            <a:rPr lang="fr-FR" sz="800" b="0" i="0" baseline="0">
              <a:solidFill>
                <a:schemeClr val="bg1"/>
              </a:solidFill>
              <a:effectLst/>
              <a:latin typeface="+mn-lt"/>
            </a:rPr>
            <a:t> indicatif sur les prêts construction hors PHB 2.0 et Booster</a:t>
          </a:r>
          <a:endParaRPr lang="fr-FR" sz="800" i="0">
            <a:solidFill>
              <a:schemeClr val="bg1"/>
            </a:solidFill>
            <a:effectLst/>
            <a:latin typeface="+mn-lt"/>
          </a:endParaRPr>
        </a:p>
      </xdr:txBody>
    </xdr:sp>
    <xdr:clientData/>
  </xdr:twoCellAnchor>
  <xdr:twoCellAnchor>
    <xdr:from>
      <xdr:col>44</xdr:col>
      <xdr:colOff>9528</xdr:colOff>
      <xdr:row>46</xdr:row>
      <xdr:rowOff>76199</xdr:rowOff>
    </xdr:from>
    <xdr:to>
      <xdr:col>44</xdr:col>
      <xdr:colOff>104777</xdr:colOff>
      <xdr:row>46</xdr:row>
      <xdr:rowOff>133350</xdr:rowOff>
    </xdr:to>
    <xdr:sp macro="" textlink="">
      <xdr:nvSpPr>
        <xdr:cNvPr id="15" name="Triangle isocèle 14">
          <a:extLst>
            <a:ext uri="{FF2B5EF4-FFF2-40B4-BE49-F238E27FC236}">
              <a16:creationId xmlns:a16="http://schemas.microsoft.com/office/drawing/2014/main" id="{C5A3AC76-9C92-4A8D-837E-D0D936295FC1}"/>
            </a:ext>
          </a:extLst>
        </xdr:cNvPr>
        <xdr:cNvSpPr/>
      </xdr:nvSpPr>
      <xdr:spPr>
        <a:xfrm rot="16200000">
          <a:off x="6896102" y="5962650"/>
          <a:ext cx="57151" cy="95249"/>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22</xdr:col>
      <xdr:colOff>47625</xdr:colOff>
      <xdr:row>26</xdr:row>
      <xdr:rowOff>107156</xdr:rowOff>
    </xdr:from>
    <xdr:to>
      <xdr:col>25</xdr:col>
      <xdr:colOff>17859</xdr:colOff>
      <xdr:row>30</xdr:row>
      <xdr:rowOff>117742</xdr:rowOff>
    </xdr:to>
    <xdr:cxnSp macro="">
      <xdr:nvCxnSpPr>
        <xdr:cNvPr id="16" name="Connecteur en angle 30">
          <a:extLst>
            <a:ext uri="{FF2B5EF4-FFF2-40B4-BE49-F238E27FC236}">
              <a16:creationId xmlns:a16="http://schemas.microsoft.com/office/drawing/2014/main" id="{DAD878B7-EC22-4A3F-9B5B-9E691EBED5A3}"/>
            </a:ext>
          </a:extLst>
        </xdr:cNvPr>
        <xdr:cNvCxnSpPr/>
      </xdr:nvCxnSpPr>
      <xdr:spPr>
        <a:xfrm rot="5400000">
          <a:off x="4151774" y="3194382"/>
          <a:ext cx="629711" cy="436959"/>
        </a:xfrm>
        <a:prstGeom prst="bentConnector4">
          <a:avLst>
            <a:gd name="adj1" fmla="val 260"/>
            <a:gd name="adj2" fmla="val 142631"/>
          </a:avLst>
        </a:prstGeom>
        <a:ln w="28575" cap="flat" cmpd="sng">
          <a:solidFill>
            <a:srgbClr val="FF0000"/>
          </a:solidFill>
          <a:prstDash val="solid"/>
          <a:headEnd type="diamond" w="med" len="med"/>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105301</xdr:colOff>
      <xdr:row>46</xdr:row>
      <xdr:rowOff>4135</xdr:rowOff>
    </xdr:from>
    <xdr:to>
      <xdr:col>26</xdr:col>
      <xdr:colOff>154469</xdr:colOff>
      <xdr:row>50</xdr:row>
      <xdr:rowOff>0</xdr:rowOff>
    </xdr:to>
    <xdr:sp macro="" textlink="">
      <xdr:nvSpPr>
        <xdr:cNvPr id="17" name="ZoneTexte 16">
          <a:extLst>
            <a:ext uri="{FF2B5EF4-FFF2-40B4-BE49-F238E27FC236}">
              <a16:creationId xmlns:a16="http://schemas.microsoft.com/office/drawing/2014/main" id="{FAB4A9BE-F728-4CB2-AA82-94DCB665D3EF}"/>
            </a:ext>
          </a:extLst>
        </xdr:cNvPr>
        <xdr:cNvSpPr txBox="1"/>
      </xdr:nvSpPr>
      <xdr:spPr>
        <a:xfrm>
          <a:off x="3591451" y="5833435"/>
          <a:ext cx="1420768" cy="72929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Calcul de la marge composite en cas de financement du foncier sur + de 50 ans</a:t>
          </a:r>
          <a:endParaRPr lang="fr-FR" sz="900" i="0">
            <a:solidFill>
              <a:schemeClr val="bg1"/>
            </a:solidFill>
            <a:effectLst/>
            <a:latin typeface="+mn-lt"/>
          </a:endParaRPr>
        </a:p>
      </xdr:txBody>
    </xdr:sp>
    <xdr:clientData/>
  </xdr:twoCellAnchor>
  <xdr:twoCellAnchor>
    <xdr:from>
      <xdr:col>26</xdr:col>
      <xdr:colOff>152540</xdr:colOff>
      <xdr:row>46</xdr:row>
      <xdr:rowOff>66675</xdr:rowOff>
    </xdr:from>
    <xdr:to>
      <xdr:col>26</xdr:col>
      <xdr:colOff>229841</xdr:colOff>
      <xdr:row>46</xdr:row>
      <xdr:rowOff>128589</xdr:rowOff>
    </xdr:to>
    <xdr:sp macro="" textlink="">
      <xdr:nvSpPr>
        <xdr:cNvPr id="18" name="Triangle isocèle 17">
          <a:extLst>
            <a:ext uri="{FF2B5EF4-FFF2-40B4-BE49-F238E27FC236}">
              <a16:creationId xmlns:a16="http://schemas.microsoft.com/office/drawing/2014/main" id="{6C823AD6-2E7B-4C32-A851-97F3F74B6035}"/>
            </a:ext>
          </a:extLst>
        </xdr:cNvPr>
        <xdr:cNvSpPr/>
      </xdr:nvSpPr>
      <xdr:spPr>
        <a:xfrm rot="5400000">
          <a:off x="5103709" y="5964481"/>
          <a:ext cx="61914" cy="77301"/>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17673</xdr:colOff>
      <xdr:row>33</xdr:row>
      <xdr:rowOff>62532</xdr:rowOff>
    </xdr:from>
    <xdr:to>
      <xdr:col>62</xdr:col>
      <xdr:colOff>96217</xdr:colOff>
      <xdr:row>33</xdr:row>
      <xdr:rowOff>124446</xdr:rowOff>
    </xdr:to>
    <xdr:sp macro="" textlink="">
      <xdr:nvSpPr>
        <xdr:cNvPr id="19" name="Triangle isocèle 18">
          <a:extLst>
            <a:ext uri="{FF2B5EF4-FFF2-40B4-BE49-F238E27FC236}">
              <a16:creationId xmlns:a16="http://schemas.microsoft.com/office/drawing/2014/main" id="{B2944817-9DC9-4CB0-9EA7-F99D61943313}"/>
            </a:ext>
          </a:extLst>
        </xdr:cNvPr>
        <xdr:cNvSpPr/>
      </xdr:nvSpPr>
      <xdr:spPr>
        <a:xfrm rot="16200000">
          <a:off x="9874838" y="4292842"/>
          <a:ext cx="61914" cy="78544"/>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100919</xdr:colOff>
      <xdr:row>31</xdr:row>
      <xdr:rowOff>241582</xdr:rowOff>
    </xdr:from>
    <xdr:to>
      <xdr:col>64</xdr:col>
      <xdr:colOff>304800</xdr:colOff>
      <xdr:row>37</xdr:row>
      <xdr:rowOff>152401</xdr:rowOff>
    </xdr:to>
    <xdr:sp macro="" textlink="">
      <xdr:nvSpPr>
        <xdr:cNvPr id="20" name="ZoneTexte 19">
          <a:extLst>
            <a:ext uri="{FF2B5EF4-FFF2-40B4-BE49-F238E27FC236}">
              <a16:creationId xmlns:a16="http://schemas.microsoft.com/office/drawing/2014/main" id="{7B68577D-0BB1-4AAD-B825-B21B2598DA8C}"/>
            </a:ext>
          </a:extLst>
        </xdr:cNvPr>
        <xdr:cNvSpPr txBox="1"/>
      </xdr:nvSpPr>
      <xdr:spPr>
        <a:xfrm>
          <a:off x="10159319" y="4165882"/>
          <a:ext cx="1061131" cy="76806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fr-FR" sz="900" i="0">
            <a:solidFill>
              <a:schemeClr val="bg1"/>
            </a:solidFill>
            <a:effectLst/>
            <a:latin typeface="+mn-lt"/>
          </a:endParaRPr>
        </a:p>
      </xdr:txBody>
    </xdr:sp>
    <xdr:clientData/>
  </xdr:twoCellAnchor>
  <xdr:twoCellAnchor>
    <xdr:from>
      <xdr:col>67</xdr:col>
      <xdr:colOff>116975</xdr:colOff>
      <xdr:row>28</xdr:row>
      <xdr:rowOff>100262</xdr:rowOff>
    </xdr:from>
    <xdr:to>
      <xdr:col>74</xdr:col>
      <xdr:colOff>8356</xdr:colOff>
      <xdr:row>44</xdr:row>
      <xdr:rowOff>91908</xdr:rowOff>
    </xdr:to>
    <xdr:sp macro="" textlink="">
      <xdr:nvSpPr>
        <xdr:cNvPr id="21" name="Rectangle : coins arrondis 20">
          <a:extLst>
            <a:ext uri="{FF2B5EF4-FFF2-40B4-BE49-F238E27FC236}">
              <a16:creationId xmlns:a16="http://schemas.microsoft.com/office/drawing/2014/main" id="{D0E7FC49-A01A-4F39-A363-C2FEE82BB514}"/>
            </a:ext>
          </a:extLst>
        </xdr:cNvPr>
        <xdr:cNvSpPr/>
      </xdr:nvSpPr>
      <xdr:spPr>
        <a:xfrm>
          <a:off x="12423275" y="3367337"/>
          <a:ext cx="3482306" cy="2306221"/>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85724</xdr:colOff>
      <xdr:row>31</xdr:row>
      <xdr:rowOff>247650</xdr:rowOff>
    </xdr:from>
    <xdr:to>
      <xdr:col>65</xdr:col>
      <xdr:colOff>28575</xdr:colOff>
      <xdr:row>38</xdr:row>
      <xdr:rowOff>9525</xdr:rowOff>
    </xdr:to>
    <xdr:sp macro="" textlink="">
      <xdr:nvSpPr>
        <xdr:cNvPr id="22" name="ZoneTexte 21">
          <a:extLst>
            <a:ext uri="{FF2B5EF4-FFF2-40B4-BE49-F238E27FC236}">
              <a16:creationId xmlns:a16="http://schemas.microsoft.com/office/drawing/2014/main" id="{804BBA15-E151-498C-A28B-A9FA3B5B6918}"/>
            </a:ext>
          </a:extLst>
        </xdr:cNvPr>
        <xdr:cNvSpPr txBox="1"/>
      </xdr:nvSpPr>
      <xdr:spPr>
        <a:xfrm>
          <a:off x="9934574" y="4171950"/>
          <a:ext cx="1114426"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prstClr val="white"/>
              </a:solidFill>
              <a:effectLst/>
              <a:uLnTx/>
              <a:uFillTx/>
              <a:latin typeface="+mn-lt"/>
              <a:ea typeface="+mn-ea"/>
              <a:cs typeface="+mn-cs"/>
            </a:rPr>
            <a:t>A SAISIR : ne peut pas dépasser le montant de droit  PHB 2.0 / Booster</a:t>
          </a:r>
        </a:p>
        <a:p>
          <a:endParaRPr lang="fr-FR" sz="1100"/>
        </a:p>
      </xdr:txBody>
    </xdr:sp>
    <xdr:clientData/>
  </xdr:twoCellAnchor>
  <xdr:twoCellAnchor>
    <xdr:from>
      <xdr:col>77</xdr:col>
      <xdr:colOff>0</xdr:colOff>
      <xdr:row>28</xdr:row>
      <xdr:rowOff>47625</xdr:rowOff>
    </xdr:from>
    <xdr:to>
      <xdr:col>80</xdr:col>
      <xdr:colOff>971550</xdr:colOff>
      <xdr:row>44</xdr:row>
      <xdr:rowOff>104775</xdr:rowOff>
    </xdr:to>
    <xdr:sp macro="" textlink="">
      <xdr:nvSpPr>
        <xdr:cNvPr id="23" name="Rectangle : coins arrondis 22">
          <a:extLst>
            <a:ext uri="{FF2B5EF4-FFF2-40B4-BE49-F238E27FC236}">
              <a16:creationId xmlns:a16="http://schemas.microsoft.com/office/drawing/2014/main" id="{8CBD9851-914B-4AB8-855D-80307C3F5592}"/>
            </a:ext>
          </a:extLst>
        </xdr:cNvPr>
        <xdr:cNvSpPr/>
      </xdr:nvSpPr>
      <xdr:spPr>
        <a:xfrm>
          <a:off x="17297400" y="3314700"/>
          <a:ext cx="3057525" cy="2371725"/>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52</xdr:col>
      <xdr:colOff>82551</xdr:colOff>
      <xdr:row>29</xdr:row>
      <xdr:rowOff>174625</xdr:rowOff>
    </xdr:from>
    <xdr:to>
      <xdr:col>52</xdr:col>
      <xdr:colOff>169863</xdr:colOff>
      <xdr:row>30</xdr:row>
      <xdr:rowOff>7937</xdr:rowOff>
    </xdr:to>
    <xdr:sp macro="" textlink="">
      <xdr:nvSpPr>
        <xdr:cNvPr id="24" name="Triangle isocèle 23">
          <a:extLst>
            <a:ext uri="{FF2B5EF4-FFF2-40B4-BE49-F238E27FC236}">
              <a16:creationId xmlns:a16="http://schemas.microsoft.com/office/drawing/2014/main" id="{0F0D58CA-7B27-403E-9A53-FA4BA0967AAE}"/>
            </a:ext>
          </a:extLst>
        </xdr:cNvPr>
        <xdr:cNvSpPr/>
      </xdr:nvSpPr>
      <xdr:spPr>
        <a:xfrm flipV="1">
          <a:off x="8378826" y="3546475"/>
          <a:ext cx="87312" cy="71437"/>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43</xdr:col>
      <xdr:colOff>28578</xdr:colOff>
      <xdr:row>39</xdr:row>
      <xdr:rowOff>169946</xdr:rowOff>
    </xdr:from>
    <xdr:to>
      <xdr:col>58</xdr:col>
      <xdr:colOff>9526</xdr:colOff>
      <xdr:row>43</xdr:row>
      <xdr:rowOff>38099</xdr:rowOff>
    </xdr:to>
    <xdr:grpSp>
      <xdr:nvGrpSpPr>
        <xdr:cNvPr id="25" name="Groupe 24">
          <a:extLst>
            <a:ext uri="{FF2B5EF4-FFF2-40B4-BE49-F238E27FC236}">
              <a16:creationId xmlns:a16="http://schemas.microsoft.com/office/drawing/2014/main" id="{959C7298-0CE2-4724-BB2F-A6C81CB358B0}"/>
            </a:ext>
          </a:extLst>
        </xdr:cNvPr>
        <xdr:cNvGrpSpPr/>
      </xdr:nvGrpSpPr>
      <xdr:grpSpPr>
        <a:xfrm>
          <a:off x="6848478" y="5180096"/>
          <a:ext cx="2362198" cy="334878"/>
          <a:chOff x="8450113" y="1396186"/>
          <a:chExt cx="2269682" cy="265945"/>
        </a:xfrm>
      </xdr:grpSpPr>
      <xdr:sp macro="" textlink="">
        <xdr:nvSpPr>
          <xdr:cNvPr id="26" name="ZoneTexte 25">
            <a:extLst>
              <a:ext uri="{FF2B5EF4-FFF2-40B4-BE49-F238E27FC236}">
                <a16:creationId xmlns:a16="http://schemas.microsoft.com/office/drawing/2014/main" id="{6A16EE3D-EEE8-4088-995D-728CA6429621}"/>
              </a:ext>
            </a:extLst>
          </xdr:cNvPr>
          <xdr:cNvSpPr txBox="1"/>
        </xdr:nvSpPr>
        <xdr:spPr>
          <a:xfrm>
            <a:off x="8450113" y="1499242"/>
            <a:ext cx="2269682" cy="16288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lang="fr-FR" sz="900" b="0" i="0">
                <a:solidFill>
                  <a:schemeClr val="bg1"/>
                </a:solidFill>
                <a:latin typeface="+mn-lt"/>
              </a:rPr>
              <a:t>A décocher si pas</a:t>
            </a:r>
            <a:r>
              <a:rPr lang="fr-FR" sz="900" b="0" i="0" baseline="0">
                <a:solidFill>
                  <a:schemeClr val="bg1"/>
                </a:solidFill>
                <a:latin typeface="+mn-lt"/>
              </a:rPr>
              <a:t> de PHB 2.0 / Booster sur le PLS</a:t>
            </a:r>
            <a:endParaRPr lang="fr-FR" sz="900" i="1">
              <a:solidFill>
                <a:schemeClr val="bg1"/>
              </a:solidFill>
              <a:effectLst/>
              <a:latin typeface="+mn-lt"/>
            </a:endParaRPr>
          </a:p>
        </xdr:txBody>
      </xdr:sp>
      <xdr:sp macro="" textlink="">
        <xdr:nvSpPr>
          <xdr:cNvPr id="27" name="Triangle isocèle 26">
            <a:extLst>
              <a:ext uri="{FF2B5EF4-FFF2-40B4-BE49-F238E27FC236}">
                <a16:creationId xmlns:a16="http://schemas.microsoft.com/office/drawing/2014/main" id="{7008C0F6-C744-404F-AB44-F003E1376136}"/>
              </a:ext>
            </a:extLst>
          </xdr:cNvPr>
          <xdr:cNvSpPr/>
        </xdr:nvSpPr>
        <xdr:spPr>
          <a:xfrm>
            <a:off x="8513932" y="1396186"/>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56</xdr:col>
      <xdr:colOff>57150</xdr:colOff>
      <xdr:row>40</xdr:row>
      <xdr:rowOff>9525</xdr:rowOff>
    </xdr:from>
    <xdr:to>
      <xdr:col>56</xdr:col>
      <xdr:colOff>187295</xdr:colOff>
      <xdr:row>41</xdr:row>
      <xdr:rowOff>115949</xdr:rowOff>
    </xdr:to>
    <xdr:sp macro="" textlink="">
      <xdr:nvSpPr>
        <xdr:cNvPr id="28" name="Triangle isocèle 27">
          <a:extLst>
            <a:ext uri="{FF2B5EF4-FFF2-40B4-BE49-F238E27FC236}">
              <a16:creationId xmlns:a16="http://schemas.microsoft.com/office/drawing/2014/main" id="{F4E0C479-F14A-4C06-AFF0-4BD4C3420922}"/>
            </a:ext>
          </a:extLst>
        </xdr:cNvPr>
        <xdr:cNvSpPr/>
      </xdr:nvSpPr>
      <xdr:spPr>
        <a:xfrm>
          <a:off x="9182100" y="5191125"/>
          <a:ext cx="130145" cy="163574"/>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76200</xdr:colOff>
      <xdr:row>31</xdr:row>
      <xdr:rowOff>135973</xdr:rowOff>
    </xdr:from>
    <xdr:to>
      <xdr:col>62</xdr:col>
      <xdr:colOff>162823</xdr:colOff>
      <xdr:row>47</xdr:row>
      <xdr:rowOff>47259</xdr:rowOff>
    </xdr:to>
    <xdr:sp macro="" textlink="">
      <xdr:nvSpPr>
        <xdr:cNvPr id="2" name="Rectangle : coins arrondis 1">
          <a:extLst>
            <a:ext uri="{FF2B5EF4-FFF2-40B4-BE49-F238E27FC236}">
              <a16:creationId xmlns:a16="http://schemas.microsoft.com/office/drawing/2014/main" id="{BBE0A534-AEE5-417F-B979-F5CE7A2740FA}"/>
            </a:ext>
          </a:extLst>
        </xdr:cNvPr>
        <xdr:cNvSpPr/>
      </xdr:nvSpPr>
      <xdr:spPr>
        <a:xfrm>
          <a:off x="4276725" y="3507823"/>
          <a:ext cx="6134998" cy="2321111"/>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46</xdr:col>
      <xdr:colOff>132522</xdr:colOff>
      <xdr:row>30</xdr:row>
      <xdr:rowOff>38101</xdr:rowOff>
    </xdr:from>
    <xdr:to>
      <xdr:col>61</xdr:col>
      <xdr:colOff>149087</xdr:colOff>
      <xdr:row>31</xdr:row>
      <xdr:rowOff>210074</xdr:rowOff>
    </xdr:to>
    <xdr:sp macro="" textlink="">
      <xdr:nvSpPr>
        <xdr:cNvPr id="3" name="ZoneTexte 2">
          <a:extLst>
            <a:ext uri="{FF2B5EF4-FFF2-40B4-BE49-F238E27FC236}">
              <a16:creationId xmlns:a16="http://schemas.microsoft.com/office/drawing/2014/main" id="{E306EFC2-BE61-45CB-9C11-6E9834933724}"/>
            </a:ext>
          </a:extLst>
        </xdr:cNvPr>
        <xdr:cNvSpPr txBox="1"/>
      </xdr:nvSpPr>
      <xdr:spPr>
        <a:xfrm>
          <a:off x="7457247" y="3305176"/>
          <a:ext cx="2712140" cy="276748"/>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i="0">
              <a:solidFill>
                <a:schemeClr val="bg1"/>
              </a:solidFill>
              <a:effectLst/>
              <a:latin typeface="+mn-lt"/>
              <a:ea typeface="+mn-ea"/>
              <a:cs typeface="+mn-cs"/>
            </a:rPr>
            <a:t>Montants forfaitaires </a:t>
          </a:r>
          <a:endParaRPr lang="fr-FR" sz="900" i="0">
            <a:solidFill>
              <a:schemeClr val="bg1"/>
            </a:solidFill>
            <a:effectLst/>
            <a:latin typeface="+mn-lt"/>
          </a:endParaRPr>
        </a:p>
      </xdr:txBody>
    </xdr:sp>
    <xdr:clientData/>
  </xdr:twoCellAnchor>
  <xdr:twoCellAnchor>
    <xdr:from>
      <xdr:col>47</xdr:col>
      <xdr:colOff>63501</xdr:colOff>
      <xdr:row>31</xdr:row>
      <xdr:rowOff>203200</xdr:rowOff>
    </xdr:from>
    <xdr:to>
      <xdr:col>47</xdr:col>
      <xdr:colOff>150813</xdr:colOff>
      <xdr:row>32</xdr:row>
      <xdr:rowOff>36512</xdr:rowOff>
    </xdr:to>
    <xdr:sp macro="" textlink="">
      <xdr:nvSpPr>
        <xdr:cNvPr id="4" name="Triangle isocèle 3">
          <a:extLst>
            <a:ext uri="{FF2B5EF4-FFF2-40B4-BE49-F238E27FC236}">
              <a16:creationId xmlns:a16="http://schemas.microsoft.com/office/drawing/2014/main" id="{8A01ADAD-5BF0-4E98-A92C-09C5A93CD70F}"/>
            </a:ext>
          </a:extLst>
        </xdr:cNvPr>
        <xdr:cNvSpPr/>
      </xdr:nvSpPr>
      <xdr:spPr>
        <a:xfrm flipV="1">
          <a:off x="7607301" y="3575050"/>
          <a:ext cx="87312" cy="71437"/>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59</xdr:col>
      <xdr:colOff>207963</xdr:colOff>
      <xdr:row>31</xdr:row>
      <xdr:rowOff>203198</xdr:rowOff>
    </xdr:from>
    <xdr:to>
      <xdr:col>60</xdr:col>
      <xdr:colOff>57977</xdr:colOff>
      <xdr:row>32</xdr:row>
      <xdr:rowOff>49694</xdr:rowOff>
    </xdr:to>
    <xdr:sp macro="" textlink="">
      <xdr:nvSpPr>
        <xdr:cNvPr id="5" name="Triangle isocèle 4">
          <a:extLst>
            <a:ext uri="{FF2B5EF4-FFF2-40B4-BE49-F238E27FC236}">
              <a16:creationId xmlns:a16="http://schemas.microsoft.com/office/drawing/2014/main" id="{7EBBDB3F-884D-46AB-9101-370A319ED539}"/>
            </a:ext>
          </a:extLst>
        </xdr:cNvPr>
        <xdr:cNvSpPr/>
      </xdr:nvSpPr>
      <xdr:spPr>
        <a:xfrm flipV="1">
          <a:off x="9828213" y="3575048"/>
          <a:ext cx="59564" cy="84621"/>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95252</xdr:colOff>
      <xdr:row>42</xdr:row>
      <xdr:rowOff>15875</xdr:rowOff>
    </xdr:from>
    <xdr:to>
      <xdr:col>7</xdr:col>
      <xdr:colOff>7944</xdr:colOff>
      <xdr:row>51</xdr:row>
      <xdr:rowOff>115957</xdr:rowOff>
    </xdr:to>
    <xdr:grpSp>
      <xdr:nvGrpSpPr>
        <xdr:cNvPr id="6" name="Groupe 5">
          <a:extLst>
            <a:ext uri="{FF2B5EF4-FFF2-40B4-BE49-F238E27FC236}">
              <a16:creationId xmlns:a16="http://schemas.microsoft.com/office/drawing/2014/main" id="{D3F783FA-7BB6-4E71-9B3D-5C5E59D30456}"/>
            </a:ext>
          </a:extLst>
        </xdr:cNvPr>
        <xdr:cNvGrpSpPr/>
      </xdr:nvGrpSpPr>
      <xdr:grpSpPr>
        <a:xfrm>
          <a:off x="419102" y="5559425"/>
          <a:ext cx="760417" cy="1433582"/>
          <a:chOff x="8485717" y="1396698"/>
          <a:chExt cx="710578" cy="1141418"/>
        </a:xfrm>
      </xdr:grpSpPr>
      <xdr:sp macro="" textlink="">
        <xdr:nvSpPr>
          <xdr:cNvPr id="7" name="ZoneTexte 6">
            <a:extLst>
              <a:ext uri="{FF2B5EF4-FFF2-40B4-BE49-F238E27FC236}">
                <a16:creationId xmlns:a16="http://schemas.microsoft.com/office/drawing/2014/main" id="{FB1A5C8C-09FC-403E-BBD8-F44322D8B05A}"/>
              </a:ext>
            </a:extLst>
          </xdr:cNvPr>
          <xdr:cNvSpPr txBox="1"/>
        </xdr:nvSpPr>
        <xdr:spPr>
          <a:xfrm>
            <a:off x="8485717" y="1499242"/>
            <a:ext cx="710578" cy="103887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lang="fr-FR" sz="900" b="0" i="0">
                <a:solidFill>
                  <a:schemeClr val="bg1"/>
                </a:solidFill>
                <a:latin typeface="+mn-lt"/>
              </a:rPr>
              <a:t>A</a:t>
            </a:r>
            <a:r>
              <a:rPr lang="fr-FR" sz="900" b="0" i="0" baseline="0">
                <a:solidFill>
                  <a:schemeClr val="bg1"/>
                </a:solidFill>
                <a:latin typeface="+mn-lt"/>
              </a:rPr>
              <a:t> SAISIR : le montant du prêt PLS doit être compris entre 51% et 55% du prix de rev</a:t>
            </a:r>
            <a:r>
              <a:rPr lang="fr-FR" sz="900" i="0" baseline="0">
                <a:solidFill>
                  <a:schemeClr val="bg1"/>
                </a:solidFill>
                <a:effectLst/>
                <a:latin typeface="+mn-lt"/>
                <a:ea typeface="+mn-ea"/>
                <a:cs typeface="+mn-cs"/>
              </a:rPr>
              <a:t>ient du PLS</a:t>
            </a:r>
            <a:endParaRPr lang="fr-FR" sz="900" i="1">
              <a:solidFill>
                <a:schemeClr val="bg1"/>
              </a:solidFill>
              <a:effectLst/>
              <a:latin typeface="+mn-lt"/>
            </a:endParaRPr>
          </a:p>
        </xdr:txBody>
      </xdr:sp>
      <xdr:sp macro="" textlink="">
        <xdr:nvSpPr>
          <xdr:cNvPr id="8" name="Triangle isocèle 7">
            <a:extLst>
              <a:ext uri="{FF2B5EF4-FFF2-40B4-BE49-F238E27FC236}">
                <a16:creationId xmlns:a16="http://schemas.microsoft.com/office/drawing/2014/main" id="{4903DBDD-F7D1-451E-8296-7D16E6AB1AA3}"/>
              </a:ext>
            </a:extLst>
          </xdr:cNvPr>
          <xdr:cNvSpPr/>
        </xdr:nvSpPr>
        <xdr:spPr>
          <a:xfrm>
            <a:off x="8629640" y="1396698"/>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12</xdr:col>
      <xdr:colOff>155249</xdr:colOff>
      <xdr:row>28</xdr:row>
      <xdr:rowOff>66675</xdr:rowOff>
    </xdr:from>
    <xdr:to>
      <xdr:col>19</xdr:col>
      <xdr:colOff>37668</xdr:colOff>
      <xdr:row>32</xdr:row>
      <xdr:rowOff>0</xdr:rowOff>
    </xdr:to>
    <xdr:sp macro="" textlink="">
      <xdr:nvSpPr>
        <xdr:cNvPr id="9" name="ZoneTexte 8">
          <a:extLst>
            <a:ext uri="{FF2B5EF4-FFF2-40B4-BE49-F238E27FC236}">
              <a16:creationId xmlns:a16="http://schemas.microsoft.com/office/drawing/2014/main" id="{F09D4571-B1CE-411F-9C6D-CDB49024AEBE}"/>
            </a:ext>
          </a:extLst>
        </xdr:cNvPr>
        <xdr:cNvSpPr txBox="1"/>
      </xdr:nvSpPr>
      <xdr:spPr>
        <a:xfrm>
          <a:off x="2365049" y="3057525"/>
          <a:ext cx="1377844" cy="55245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ea typeface="+mn-ea"/>
              <a:cs typeface="+mn-cs"/>
            </a:rPr>
            <a:t>Au</a:t>
          </a:r>
          <a:r>
            <a:rPr lang="fr-FR" sz="900" b="0" i="0" baseline="0">
              <a:solidFill>
                <a:schemeClr val="bg1"/>
              </a:solidFill>
              <a:effectLst/>
              <a:latin typeface="+mn-lt"/>
              <a:ea typeface="+mn-ea"/>
              <a:cs typeface="+mn-cs"/>
            </a:rPr>
            <a:t> sein des autres prêts et subventions renseignés ci-dessus</a:t>
          </a:r>
          <a:endParaRPr lang="fr-FR" sz="900" i="0">
            <a:solidFill>
              <a:schemeClr val="bg1"/>
            </a:solidFill>
            <a:effectLst/>
            <a:latin typeface="+mn-lt"/>
          </a:endParaRPr>
        </a:p>
      </xdr:txBody>
    </xdr:sp>
    <xdr:clientData/>
  </xdr:twoCellAnchor>
  <xdr:twoCellAnchor>
    <xdr:from>
      <xdr:col>12</xdr:col>
      <xdr:colOff>215901</xdr:colOff>
      <xdr:row>31</xdr:row>
      <xdr:rowOff>232641</xdr:rowOff>
    </xdr:from>
    <xdr:to>
      <xdr:col>13</xdr:col>
      <xdr:colOff>86736</xdr:colOff>
      <xdr:row>32</xdr:row>
      <xdr:rowOff>70282</xdr:rowOff>
    </xdr:to>
    <xdr:sp macro="" textlink="">
      <xdr:nvSpPr>
        <xdr:cNvPr id="10" name="Triangle isocèle 9">
          <a:extLst>
            <a:ext uri="{FF2B5EF4-FFF2-40B4-BE49-F238E27FC236}">
              <a16:creationId xmlns:a16="http://schemas.microsoft.com/office/drawing/2014/main" id="{8E20C497-819E-4592-9B36-262E0884A432}"/>
            </a:ext>
          </a:extLst>
        </xdr:cNvPr>
        <xdr:cNvSpPr/>
      </xdr:nvSpPr>
      <xdr:spPr>
        <a:xfrm flipV="1">
          <a:off x="2425701" y="3604491"/>
          <a:ext cx="118485" cy="7576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126568</xdr:colOff>
      <xdr:row>31</xdr:row>
      <xdr:rowOff>232641</xdr:rowOff>
    </xdr:from>
    <xdr:to>
      <xdr:col>18</xdr:col>
      <xdr:colOff>208107</xdr:colOff>
      <xdr:row>32</xdr:row>
      <xdr:rowOff>70282</xdr:rowOff>
    </xdr:to>
    <xdr:sp macro="" textlink="">
      <xdr:nvSpPr>
        <xdr:cNvPr id="11" name="Triangle isocèle 10">
          <a:extLst>
            <a:ext uri="{FF2B5EF4-FFF2-40B4-BE49-F238E27FC236}">
              <a16:creationId xmlns:a16="http://schemas.microsoft.com/office/drawing/2014/main" id="{1E487159-91AF-4C42-933B-EF925B396F20}"/>
            </a:ext>
          </a:extLst>
        </xdr:cNvPr>
        <xdr:cNvSpPr/>
      </xdr:nvSpPr>
      <xdr:spPr>
        <a:xfrm flipV="1">
          <a:off x="3612718" y="3604491"/>
          <a:ext cx="81539" cy="7576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21</xdr:col>
      <xdr:colOff>0</xdr:colOff>
      <xdr:row>22</xdr:row>
      <xdr:rowOff>19044</xdr:rowOff>
    </xdr:from>
    <xdr:to>
      <xdr:col>29</xdr:col>
      <xdr:colOff>104775</xdr:colOff>
      <xdr:row>27</xdr:row>
      <xdr:rowOff>76199</xdr:rowOff>
    </xdr:to>
    <xdr:sp macro="" textlink="">
      <xdr:nvSpPr>
        <xdr:cNvPr id="12" name="ZoneTexte 11">
          <a:extLst>
            <a:ext uri="{FF2B5EF4-FFF2-40B4-BE49-F238E27FC236}">
              <a16:creationId xmlns:a16="http://schemas.microsoft.com/office/drawing/2014/main" id="{E323B8B9-1EEA-42C6-A4A0-94EABC613BE9}"/>
            </a:ext>
          </a:extLst>
        </xdr:cNvPr>
        <xdr:cNvSpPr txBox="1"/>
      </xdr:nvSpPr>
      <xdr:spPr>
        <a:xfrm>
          <a:off x="4038600" y="2362194"/>
          <a:ext cx="1352550" cy="552455"/>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latin typeface="+mn-lt"/>
            </a:rPr>
            <a:t>A calculer en fonction de la surface utile des logements PLS</a:t>
          </a:r>
          <a:endParaRPr lang="fr-FR" sz="900" i="0">
            <a:solidFill>
              <a:schemeClr val="bg1"/>
            </a:solidFill>
            <a:effectLst/>
            <a:latin typeface="+mn-lt"/>
          </a:endParaRPr>
        </a:p>
      </xdr:txBody>
    </xdr:sp>
    <xdr:clientData/>
  </xdr:twoCellAnchor>
  <xdr:twoCellAnchor>
    <xdr:from>
      <xdr:col>20</xdr:col>
      <xdr:colOff>25404</xdr:colOff>
      <xdr:row>23</xdr:row>
      <xdr:rowOff>47624</xdr:rowOff>
    </xdr:from>
    <xdr:to>
      <xdr:col>20</xdr:col>
      <xdr:colOff>104776</xdr:colOff>
      <xdr:row>23</xdr:row>
      <xdr:rowOff>109538</xdr:rowOff>
    </xdr:to>
    <xdr:sp macro="" textlink="">
      <xdr:nvSpPr>
        <xdr:cNvPr id="13" name="Triangle isocèle 12">
          <a:extLst>
            <a:ext uri="{FF2B5EF4-FFF2-40B4-BE49-F238E27FC236}">
              <a16:creationId xmlns:a16="http://schemas.microsoft.com/office/drawing/2014/main" id="{215C025E-B166-42E8-9AF3-4EF02727F128}"/>
            </a:ext>
          </a:extLst>
        </xdr:cNvPr>
        <xdr:cNvSpPr/>
      </xdr:nvSpPr>
      <xdr:spPr>
        <a:xfrm rot="16200000">
          <a:off x="3893343" y="2478881"/>
          <a:ext cx="61914" cy="0"/>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44</xdr:col>
      <xdr:colOff>79627</xdr:colOff>
      <xdr:row>47</xdr:row>
      <xdr:rowOff>114293</xdr:rowOff>
    </xdr:from>
    <xdr:to>
      <xdr:col>49</xdr:col>
      <xdr:colOff>161925</xdr:colOff>
      <xdr:row>52</xdr:row>
      <xdr:rowOff>9526</xdr:rowOff>
    </xdr:to>
    <xdr:sp macro="" textlink="">
      <xdr:nvSpPr>
        <xdr:cNvPr id="14" name="ZoneTexte 13">
          <a:extLst>
            <a:ext uri="{FF2B5EF4-FFF2-40B4-BE49-F238E27FC236}">
              <a16:creationId xmlns:a16="http://schemas.microsoft.com/office/drawing/2014/main" id="{B1CABD7B-0F3B-4000-9CA4-9C3205DEB01E}"/>
            </a:ext>
          </a:extLst>
        </xdr:cNvPr>
        <xdr:cNvSpPr txBox="1"/>
      </xdr:nvSpPr>
      <xdr:spPr>
        <a:xfrm>
          <a:off x="7061452" y="5895968"/>
          <a:ext cx="987173" cy="752483"/>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Taux</a:t>
          </a:r>
          <a:r>
            <a:rPr lang="fr-FR" sz="900" b="0" i="0" baseline="0">
              <a:solidFill>
                <a:schemeClr val="bg1"/>
              </a:solidFill>
              <a:effectLst/>
              <a:latin typeface="+mn-lt"/>
            </a:rPr>
            <a:t> indicatif sur les prêts construction hors PHB 2.0 et Booster</a:t>
          </a:r>
          <a:endParaRPr lang="fr-FR" sz="900" i="0">
            <a:solidFill>
              <a:schemeClr val="bg1"/>
            </a:solidFill>
            <a:effectLst/>
            <a:latin typeface="+mn-lt"/>
          </a:endParaRPr>
        </a:p>
      </xdr:txBody>
    </xdr:sp>
    <xdr:clientData/>
  </xdr:twoCellAnchor>
  <xdr:twoCellAnchor>
    <xdr:from>
      <xdr:col>43</xdr:col>
      <xdr:colOff>28579</xdr:colOff>
      <xdr:row>48</xdr:row>
      <xdr:rowOff>71438</xdr:rowOff>
    </xdr:from>
    <xdr:to>
      <xdr:col>44</xdr:col>
      <xdr:colOff>82556</xdr:colOff>
      <xdr:row>48</xdr:row>
      <xdr:rowOff>152400</xdr:rowOff>
    </xdr:to>
    <xdr:sp macro="" textlink="">
      <xdr:nvSpPr>
        <xdr:cNvPr id="15" name="Triangle isocèle 14">
          <a:extLst>
            <a:ext uri="{FF2B5EF4-FFF2-40B4-BE49-F238E27FC236}">
              <a16:creationId xmlns:a16="http://schemas.microsoft.com/office/drawing/2014/main" id="{FA19AF99-E742-4DCA-BCDB-1681109E4B05}"/>
            </a:ext>
          </a:extLst>
        </xdr:cNvPr>
        <xdr:cNvSpPr/>
      </xdr:nvSpPr>
      <xdr:spPr>
        <a:xfrm rot="5400000" flipH="1" flipV="1">
          <a:off x="6973099" y="5966618"/>
          <a:ext cx="80962" cy="101602"/>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22</xdr:col>
      <xdr:colOff>47625</xdr:colOff>
      <xdr:row>28</xdr:row>
      <xdr:rowOff>107156</xdr:rowOff>
    </xdr:from>
    <xdr:to>
      <xdr:col>25</xdr:col>
      <xdr:colOff>17859</xdr:colOff>
      <xdr:row>32</xdr:row>
      <xdr:rowOff>117742</xdr:rowOff>
    </xdr:to>
    <xdr:cxnSp macro="">
      <xdr:nvCxnSpPr>
        <xdr:cNvPr id="16" name="Connecteur en angle 30">
          <a:extLst>
            <a:ext uri="{FF2B5EF4-FFF2-40B4-BE49-F238E27FC236}">
              <a16:creationId xmlns:a16="http://schemas.microsoft.com/office/drawing/2014/main" id="{AF7CB3A9-475C-46FF-8307-7132688FF8D5}"/>
            </a:ext>
          </a:extLst>
        </xdr:cNvPr>
        <xdr:cNvCxnSpPr/>
      </xdr:nvCxnSpPr>
      <xdr:spPr>
        <a:xfrm rot="5400000">
          <a:off x="4194636" y="3151520"/>
          <a:ext cx="629711" cy="522684"/>
        </a:xfrm>
        <a:prstGeom prst="bentConnector4">
          <a:avLst>
            <a:gd name="adj1" fmla="val 260"/>
            <a:gd name="adj2" fmla="val 142631"/>
          </a:avLst>
        </a:prstGeom>
        <a:ln w="28575" cap="flat" cmpd="sng">
          <a:solidFill>
            <a:srgbClr val="FF0000"/>
          </a:solidFill>
          <a:prstDash val="solid"/>
          <a:headEnd type="diamond" w="med" len="med"/>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105301</xdr:colOff>
      <xdr:row>48</xdr:row>
      <xdr:rowOff>4135</xdr:rowOff>
    </xdr:from>
    <xdr:to>
      <xdr:col>26</xdr:col>
      <xdr:colOff>154469</xdr:colOff>
      <xdr:row>52</xdr:row>
      <xdr:rowOff>0</xdr:rowOff>
    </xdr:to>
    <xdr:sp macro="" textlink="">
      <xdr:nvSpPr>
        <xdr:cNvPr id="17" name="ZoneTexte 16">
          <a:extLst>
            <a:ext uri="{FF2B5EF4-FFF2-40B4-BE49-F238E27FC236}">
              <a16:creationId xmlns:a16="http://schemas.microsoft.com/office/drawing/2014/main" id="{94F4E969-1C73-4C84-9CEE-10B7B124A34F}"/>
            </a:ext>
          </a:extLst>
        </xdr:cNvPr>
        <xdr:cNvSpPr txBox="1"/>
      </xdr:nvSpPr>
      <xdr:spPr>
        <a:xfrm>
          <a:off x="3591451" y="5909635"/>
          <a:ext cx="1506493" cy="72929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Calcul de la marge composite en cas de financement du foncier sur + de 50 ans</a:t>
          </a:r>
          <a:endParaRPr lang="fr-FR" sz="900" i="0">
            <a:solidFill>
              <a:schemeClr val="bg1"/>
            </a:solidFill>
            <a:effectLst/>
            <a:latin typeface="+mn-lt"/>
          </a:endParaRPr>
        </a:p>
      </xdr:txBody>
    </xdr:sp>
    <xdr:clientData/>
  </xdr:twoCellAnchor>
  <xdr:twoCellAnchor>
    <xdr:from>
      <xdr:col>26</xdr:col>
      <xdr:colOff>152540</xdr:colOff>
      <xdr:row>48</xdr:row>
      <xdr:rowOff>66675</xdr:rowOff>
    </xdr:from>
    <xdr:to>
      <xdr:col>26</xdr:col>
      <xdr:colOff>229841</xdr:colOff>
      <xdr:row>48</xdr:row>
      <xdr:rowOff>128589</xdr:rowOff>
    </xdr:to>
    <xdr:sp macro="" textlink="">
      <xdr:nvSpPr>
        <xdr:cNvPr id="18" name="Triangle isocèle 17">
          <a:extLst>
            <a:ext uri="{FF2B5EF4-FFF2-40B4-BE49-F238E27FC236}">
              <a16:creationId xmlns:a16="http://schemas.microsoft.com/office/drawing/2014/main" id="{01CB5354-6761-4F1A-A4DC-44C2930723A3}"/>
            </a:ext>
          </a:extLst>
        </xdr:cNvPr>
        <xdr:cNvSpPr/>
      </xdr:nvSpPr>
      <xdr:spPr>
        <a:xfrm rot="5400000">
          <a:off x="5103709" y="5964481"/>
          <a:ext cx="61914" cy="77301"/>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17673</xdr:colOff>
      <xdr:row>35</xdr:row>
      <xdr:rowOff>62532</xdr:rowOff>
    </xdr:from>
    <xdr:to>
      <xdr:col>62</xdr:col>
      <xdr:colOff>96217</xdr:colOff>
      <xdr:row>35</xdr:row>
      <xdr:rowOff>124446</xdr:rowOff>
    </xdr:to>
    <xdr:sp macro="" textlink="">
      <xdr:nvSpPr>
        <xdr:cNvPr id="19" name="Triangle isocèle 18">
          <a:extLst>
            <a:ext uri="{FF2B5EF4-FFF2-40B4-BE49-F238E27FC236}">
              <a16:creationId xmlns:a16="http://schemas.microsoft.com/office/drawing/2014/main" id="{B06CCC21-CC86-47E1-A2BC-B9452034B455}"/>
            </a:ext>
          </a:extLst>
        </xdr:cNvPr>
        <xdr:cNvSpPr/>
      </xdr:nvSpPr>
      <xdr:spPr>
        <a:xfrm rot="16200000">
          <a:off x="10274888" y="4292842"/>
          <a:ext cx="61914" cy="78544"/>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100919</xdr:colOff>
      <xdr:row>33</xdr:row>
      <xdr:rowOff>222532</xdr:rowOff>
    </xdr:from>
    <xdr:to>
      <xdr:col>64</xdr:col>
      <xdr:colOff>304800</xdr:colOff>
      <xdr:row>39</xdr:row>
      <xdr:rowOff>133351</xdr:rowOff>
    </xdr:to>
    <xdr:sp macro="" textlink="">
      <xdr:nvSpPr>
        <xdr:cNvPr id="20" name="ZoneTexte 19">
          <a:extLst>
            <a:ext uri="{FF2B5EF4-FFF2-40B4-BE49-F238E27FC236}">
              <a16:creationId xmlns:a16="http://schemas.microsoft.com/office/drawing/2014/main" id="{2D774C5B-5AB7-4F48-97BF-581A63FEE461}"/>
            </a:ext>
          </a:extLst>
        </xdr:cNvPr>
        <xdr:cNvSpPr txBox="1"/>
      </xdr:nvSpPr>
      <xdr:spPr>
        <a:xfrm>
          <a:off x="10273619" y="4146832"/>
          <a:ext cx="1061131" cy="76806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fr-FR" sz="900" i="0">
            <a:solidFill>
              <a:schemeClr val="bg1"/>
            </a:solidFill>
            <a:effectLst/>
            <a:latin typeface="+mn-lt"/>
          </a:endParaRPr>
        </a:p>
      </xdr:txBody>
    </xdr:sp>
    <xdr:clientData/>
  </xdr:twoCellAnchor>
  <xdr:twoCellAnchor>
    <xdr:from>
      <xdr:col>67</xdr:col>
      <xdr:colOff>116975</xdr:colOff>
      <xdr:row>30</xdr:row>
      <xdr:rowOff>100262</xdr:rowOff>
    </xdr:from>
    <xdr:to>
      <xdr:col>74</xdr:col>
      <xdr:colOff>8356</xdr:colOff>
      <xdr:row>46</xdr:row>
      <xdr:rowOff>91908</xdr:rowOff>
    </xdr:to>
    <xdr:sp macro="" textlink="">
      <xdr:nvSpPr>
        <xdr:cNvPr id="21" name="Rectangle : coins arrondis 20">
          <a:extLst>
            <a:ext uri="{FF2B5EF4-FFF2-40B4-BE49-F238E27FC236}">
              <a16:creationId xmlns:a16="http://schemas.microsoft.com/office/drawing/2014/main" id="{D56F2240-FB85-4C77-A5F8-902B13312F50}"/>
            </a:ext>
          </a:extLst>
        </xdr:cNvPr>
        <xdr:cNvSpPr/>
      </xdr:nvSpPr>
      <xdr:spPr>
        <a:xfrm>
          <a:off x="11858625" y="3367337"/>
          <a:ext cx="0" cy="2382421"/>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85724</xdr:colOff>
      <xdr:row>33</xdr:row>
      <xdr:rowOff>247650</xdr:rowOff>
    </xdr:from>
    <xdr:to>
      <xdr:col>65</xdr:col>
      <xdr:colOff>28575</xdr:colOff>
      <xdr:row>40</xdr:row>
      <xdr:rowOff>9525</xdr:rowOff>
    </xdr:to>
    <xdr:sp macro="" textlink="">
      <xdr:nvSpPr>
        <xdr:cNvPr id="22" name="ZoneTexte 21">
          <a:extLst>
            <a:ext uri="{FF2B5EF4-FFF2-40B4-BE49-F238E27FC236}">
              <a16:creationId xmlns:a16="http://schemas.microsoft.com/office/drawing/2014/main" id="{FA7F33B8-7B25-4BD6-AE5C-339575F76606}"/>
            </a:ext>
          </a:extLst>
        </xdr:cNvPr>
        <xdr:cNvSpPr txBox="1"/>
      </xdr:nvSpPr>
      <xdr:spPr>
        <a:xfrm>
          <a:off x="10334624" y="4171950"/>
          <a:ext cx="1114426"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prstClr val="white"/>
              </a:solidFill>
              <a:effectLst/>
              <a:uLnTx/>
              <a:uFillTx/>
              <a:latin typeface="+mn-lt"/>
              <a:ea typeface="+mn-ea"/>
              <a:cs typeface="+mn-cs"/>
            </a:rPr>
            <a:t>A SAISIR : ne peut pas dépasser le montant de droit  PHB 2.0 / Booster</a:t>
          </a:r>
        </a:p>
        <a:p>
          <a:endParaRPr lang="fr-FR" sz="1100"/>
        </a:p>
      </xdr:txBody>
    </xdr:sp>
    <xdr:clientData/>
  </xdr:twoCellAnchor>
  <xdr:twoCellAnchor>
    <xdr:from>
      <xdr:col>77</xdr:col>
      <xdr:colOff>0</xdr:colOff>
      <xdr:row>30</xdr:row>
      <xdr:rowOff>47625</xdr:rowOff>
    </xdr:from>
    <xdr:to>
      <xdr:col>80</xdr:col>
      <xdr:colOff>971550</xdr:colOff>
      <xdr:row>46</xdr:row>
      <xdr:rowOff>104775</xdr:rowOff>
    </xdr:to>
    <xdr:sp macro="" textlink="">
      <xdr:nvSpPr>
        <xdr:cNvPr id="23" name="Rectangle : coins arrondis 22">
          <a:extLst>
            <a:ext uri="{FF2B5EF4-FFF2-40B4-BE49-F238E27FC236}">
              <a16:creationId xmlns:a16="http://schemas.microsoft.com/office/drawing/2014/main" id="{D1019D65-8244-4392-9077-11EB4B2F60BB}"/>
            </a:ext>
          </a:extLst>
        </xdr:cNvPr>
        <xdr:cNvSpPr/>
      </xdr:nvSpPr>
      <xdr:spPr>
        <a:xfrm>
          <a:off x="11858625" y="3314700"/>
          <a:ext cx="0" cy="2447925"/>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52</xdr:col>
      <xdr:colOff>82551</xdr:colOff>
      <xdr:row>31</xdr:row>
      <xdr:rowOff>174625</xdr:rowOff>
    </xdr:from>
    <xdr:to>
      <xdr:col>52</xdr:col>
      <xdr:colOff>169863</xdr:colOff>
      <xdr:row>32</xdr:row>
      <xdr:rowOff>7937</xdr:rowOff>
    </xdr:to>
    <xdr:sp macro="" textlink="">
      <xdr:nvSpPr>
        <xdr:cNvPr id="24" name="Triangle isocèle 23">
          <a:extLst>
            <a:ext uri="{FF2B5EF4-FFF2-40B4-BE49-F238E27FC236}">
              <a16:creationId xmlns:a16="http://schemas.microsoft.com/office/drawing/2014/main" id="{0A665F66-D1DF-4EA6-91C4-B4DE0461D9E7}"/>
            </a:ext>
          </a:extLst>
        </xdr:cNvPr>
        <xdr:cNvSpPr/>
      </xdr:nvSpPr>
      <xdr:spPr>
        <a:xfrm flipV="1">
          <a:off x="8559801" y="3546475"/>
          <a:ext cx="87312" cy="71437"/>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43</xdr:col>
      <xdr:colOff>28578</xdr:colOff>
      <xdr:row>41</xdr:row>
      <xdr:rowOff>169946</xdr:rowOff>
    </xdr:from>
    <xdr:to>
      <xdr:col>58</xdr:col>
      <xdr:colOff>9526</xdr:colOff>
      <xdr:row>45</xdr:row>
      <xdr:rowOff>38099</xdr:rowOff>
    </xdr:to>
    <xdr:grpSp>
      <xdr:nvGrpSpPr>
        <xdr:cNvPr id="25" name="Groupe 24">
          <a:extLst>
            <a:ext uri="{FF2B5EF4-FFF2-40B4-BE49-F238E27FC236}">
              <a16:creationId xmlns:a16="http://schemas.microsoft.com/office/drawing/2014/main" id="{B927E661-FA3D-40CA-AF56-147224CA5850}"/>
            </a:ext>
          </a:extLst>
        </xdr:cNvPr>
        <xdr:cNvGrpSpPr/>
      </xdr:nvGrpSpPr>
      <xdr:grpSpPr>
        <a:xfrm>
          <a:off x="6962778" y="5542046"/>
          <a:ext cx="2362198" cy="334878"/>
          <a:chOff x="8450113" y="1396186"/>
          <a:chExt cx="2269682" cy="265945"/>
        </a:xfrm>
      </xdr:grpSpPr>
      <xdr:sp macro="" textlink="">
        <xdr:nvSpPr>
          <xdr:cNvPr id="26" name="ZoneTexte 25">
            <a:extLst>
              <a:ext uri="{FF2B5EF4-FFF2-40B4-BE49-F238E27FC236}">
                <a16:creationId xmlns:a16="http://schemas.microsoft.com/office/drawing/2014/main" id="{8AC5889E-54BC-4C21-8D0B-D18A82FC9943}"/>
              </a:ext>
            </a:extLst>
          </xdr:cNvPr>
          <xdr:cNvSpPr txBox="1"/>
        </xdr:nvSpPr>
        <xdr:spPr>
          <a:xfrm>
            <a:off x="8450113" y="1499242"/>
            <a:ext cx="2269682" cy="16288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lang="fr-FR" sz="900" b="0" i="0">
                <a:solidFill>
                  <a:schemeClr val="bg1"/>
                </a:solidFill>
                <a:latin typeface="+mn-lt"/>
              </a:rPr>
              <a:t>A décocher si pas</a:t>
            </a:r>
            <a:r>
              <a:rPr lang="fr-FR" sz="900" b="0" i="0" baseline="0">
                <a:solidFill>
                  <a:schemeClr val="bg1"/>
                </a:solidFill>
                <a:latin typeface="+mn-lt"/>
              </a:rPr>
              <a:t> de PHB 2.0 / Booster sur le PLS</a:t>
            </a:r>
            <a:endParaRPr lang="fr-FR" sz="900" i="1">
              <a:solidFill>
                <a:schemeClr val="bg1"/>
              </a:solidFill>
              <a:effectLst/>
              <a:latin typeface="+mn-lt"/>
            </a:endParaRPr>
          </a:p>
        </xdr:txBody>
      </xdr:sp>
      <xdr:sp macro="" textlink="">
        <xdr:nvSpPr>
          <xdr:cNvPr id="27" name="Triangle isocèle 26">
            <a:extLst>
              <a:ext uri="{FF2B5EF4-FFF2-40B4-BE49-F238E27FC236}">
                <a16:creationId xmlns:a16="http://schemas.microsoft.com/office/drawing/2014/main" id="{F7ECC31C-19D6-4077-A334-2A0ACC1BEE40}"/>
              </a:ext>
            </a:extLst>
          </xdr:cNvPr>
          <xdr:cNvSpPr/>
        </xdr:nvSpPr>
        <xdr:spPr>
          <a:xfrm>
            <a:off x="8513932" y="1396186"/>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56</xdr:col>
      <xdr:colOff>57150</xdr:colOff>
      <xdr:row>42</xdr:row>
      <xdr:rowOff>9525</xdr:rowOff>
    </xdr:from>
    <xdr:to>
      <xdr:col>56</xdr:col>
      <xdr:colOff>187295</xdr:colOff>
      <xdr:row>43</xdr:row>
      <xdr:rowOff>115949</xdr:rowOff>
    </xdr:to>
    <xdr:sp macro="" textlink="">
      <xdr:nvSpPr>
        <xdr:cNvPr id="28" name="Triangle isocèle 27">
          <a:extLst>
            <a:ext uri="{FF2B5EF4-FFF2-40B4-BE49-F238E27FC236}">
              <a16:creationId xmlns:a16="http://schemas.microsoft.com/office/drawing/2014/main" id="{5E382E08-7092-48DE-8030-8C431EF09A83}"/>
            </a:ext>
          </a:extLst>
        </xdr:cNvPr>
        <xdr:cNvSpPr/>
      </xdr:nvSpPr>
      <xdr:spPr>
        <a:xfrm>
          <a:off x="9182100" y="5191125"/>
          <a:ext cx="130145" cy="163574"/>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76200</xdr:colOff>
      <xdr:row>31</xdr:row>
      <xdr:rowOff>135973</xdr:rowOff>
    </xdr:from>
    <xdr:to>
      <xdr:col>62</xdr:col>
      <xdr:colOff>162823</xdr:colOff>
      <xdr:row>47</xdr:row>
      <xdr:rowOff>47259</xdr:rowOff>
    </xdr:to>
    <xdr:sp macro="" textlink="">
      <xdr:nvSpPr>
        <xdr:cNvPr id="2" name="Rectangle : coins arrondis 1">
          <a:extLst>
            <a:ext uri="{FF2B5EF4-FFF2-40B4-BE49-F238E27FC236}">
              <a16:creationId xmlns:a16="http://schemas.microsoft.com/office/drawing/2014/main" id="{735D2A96-08F8-4033-87F1-D3A0D23DCEFB}"/>
            </a:ext>
          </a:extLst>
        </xdr:cNvPr>
        <xdr:cNvSpPr/>
      </xdr:nvSpPr>
      <xdr:spPr>
        <a:xfrm>
          <a:off x="4114800" y="3869773"/>
          <a:ext cx="6220723" cy="2321111"/>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46</xdr:col>
      <xdr:colOff>132522</xdr:colOff>
      <xdr:row>30</xdr:row>
      <xdr:rowOff>38101</xdr:rowOff>
    </xdr:from>
    <xdr:to>
      <xdr:col>61</xdr:col>
      <xdr:colOff>149087</xdr:colOff>
      <xdr:row>31</xdr:row>
      <xdr:rowOff>210074</xdr:rowOff>
    </xdr:to>
    <xdr:sp macro="" textlink="">
      <xdr:nvSpPr>
        <xdr:cNvPr id="3" name="ZoneTexte 2">
          <a:extLst>
            <a:ext uri="{FF2B5EF4-FFF2-40B4-BE49-F238E27FC236}">
              <a16:creationId xmlns:a16="http://schemas.microsoft.com/office/drawing/2014/main" id="{8CF8B37F-5582-4854-8959-9F4B4A7BC618}"/>
            </a:ext>
          </a:extLst>
        </xdr:cNvPr>
        <xdr:cNvSpPr txBox="1"/>
      </xdr:nvSpPr>
      <xdr:spPr>
        <a:xfrm>
          <a:off x="7381047" y="3667126"/>
          <a:ext cx="2712140" cy="276748"/>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i="0">
              <a:solidFill>
                <a:schemeClr val="bg1"/>
              </a:solidFill>
              <a:effectLst/>
              <a:latin typeface="+mn-lt"/>
              <a:ea typeface="+mn-ea"/>
              <a:cs typeface="+mn-cs"/>
            </a:rPr>
            <a:t>Montants forfaitaires </a:t>
          </a:r>
          <a:endParaRPr lang="fr-FR" sz="900" i="0">
            <a:solidFill>
              <a:schemeClr val="bg1"/>
            </a:solidFill>
            <a:effectLst/>
            <a:latin typeface="+mn-lt"/>
          </a:endParaRPr>
        </a:p>
      </xdr:txBody>
    </xdr:sp>
    <xdr:clientData/>
  </xdr:twoCellAnchor>
  <xdr:twoCellAnchor>
    <xdr:from>
      <xdr:col>47</xdr:col>
      <xdr:colOff>63501</xdr:colOff>
      <xdr:row>31</xdr:row>
      <xdr:rowOff>203200</xdr:rowOff>
    </xdr:from>
    <xdr:to>
      <xdr:col>47</xdr:col>
      <xdr:colOff>150813</xdr:colOff>
      <xdr:row>32</xdr:row>
      <xdr:rowOff>36512</xdr:rowOff>
    </xdr:to>
    <xdr:sp macro="" textlink="">
      <xdr:nvSpPr>
        <xdr:cNvPr id="4" name="Triangle isocèle 3">
          <a:extLst>
            <a:ext uri="{FF2B5EF4-FFF2-40B4-BE49-F238E27FC236}">
              <a16:creationId xmlns:a16="http://schemas.microsoft.com/office/drawing/2014/main" id="{533F65E8-1E0F-473D-B822-94A3639DD70C}"/>
            </a:ext>
          </a:extLst>
        </xdr:cNvPr>
        <xdr:cNvSpPr/>
      </xdr:nvSpPr>
      <xdr:spPr>
        <a:xfrm flipV="1">
          <a:off x="7531101" y="3937000"/>
          <a:ext cx="87312" cy="71437"/>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59</xdr:col>
      <xdr:colOff>207963</xdr:colOff>
      <xdr:row>31</xdr:row>
      <xdr:rowOff>203198</xdr:rowOff>
    </xdr:from>
    <xdr:to>
      <xdr:col>60</xdr:col>
      <xdr:colOff>57977</xdr:colOff>
      <xdr:row>32</xdr:row>
      <xdr:rowOff>49694</xdr:rowOff>
    </xdr:to>
    <xdr:sp macro="" textlink="">
      <xdr:nvSpPr>
        <xdr:cNvPr id="5" name="Triangle isocèle 4">
          <a:extLst>
            <a:ext uri="{FF2B5EF4-FFF2-40B4-BE49-F238E27FC236}">
              <a16:creationId xmlns:a16="http://schemas.microsoft.com/office/drawing/2014/main" id="{C4914863-94A5-4FF6-9919-ABC314254D0B}"/>
            </a:ext>
          </a:extLst>
        </xdr:cNvPr>
        <xdr:cNvSpPr/>
      </xdr:nvSpPr>
      <xdr:spPr>
        <a:xfrm flipV="1">
          <a:off x="9752013" y="3936998"/>
          <a:ext cx="59564" cy="84621"/>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95252</xdr:colOff>
      <xdr:row>42</xdr:row>
      <xdr:rowOff>15875</xdr:rowOff>
    </xdr:from>
    <xdr:to>
      <xdr:col>7</xdr:col>
      <xdr:colOff>7944</xdr:colOff>
      <xdr:row>51</xdr:row>
      <xdr:rowOff>115957</xdr:rowOff>
    </xdr:to>
    <xdr:grpSp>
      <xdr:nvGrpSpPr>
        <xdr:cNvPr id="6" name="Groupe 5">
          <a:extLst>
            <a:ext uri="{FF2B5EF4-FFF2-40B4-BE49-F238E27FC236}">
              <a16:creationId xmlns:a16="http://schemas.microsoft.com/office/drawing/2014/main" id="{BF03F9A0-BA51-4A12-8CB4-871C55CB60B7}"/>
            </a:ext>
          </a:extLst>
        </xdr:cNvPr>
        <xdr:cNvGrpSpPr/>
      </xdr:nvGrpSpPr>
      <xdr:grpSpPr>
        <a:xfrm>
          <a:off x="419102" y="5559425"/>
          <a:ext cx="760417" cy="1433582"/>
          <a:chOff x="8485717" y="1396698"/>
          <a:chExt cx="710578" cy="1141418"/>
        </a:xfrm>
      </xdr:grpSpPr>
      <xdr:sp macro="" textlink="">
        <xdr:nvSpPr>
          <xdr:cNvPr id="7" name="ZoneTexte 6">
            <a:extLst>
              <a:ext uri="{FF2B5EF4-FFF2-40B4-BE49-F238E27FC236}">
                <a16:creationId xmlns:a16="http://schemas.microsoft.com/office/drawing/2014/main" id="{42667919-28E1-43F4-8AC4-1DC5FAD0F0AE}"/>
              </a:ext>
            </a:extLst>
          </xdr:cNvPr>
          <xdr:cNvSpPr txBox="1"/>
        </xdr:nvSpPr>
        <xdr:spPr>
          <a:xfrm>
            <a:off x="8485717" y="1499242"/>
            <a:ext cx="710578" cy="103887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lang="fr-FR" sz="900" b="0" i="0">
                <a:solidFill>
                  <a:schemeClr val="bg1"/>
                </a:solidFill>
                <a:latin typeface="+mn-lt"/>
              </a:rPr>
              <a:t>A</a:t>
            </a:r>
            <a:r>
              <a:rPr lang="fr-FR" sz="900" b="0" i="0" baseline="0">
                <a:solidFill>
                  <a:schemeClr val="bg1"/>
                </a:solidFill>
                <a:latin typeface="+mn-lt"/>
              </a:rPr>
              <a:t> SAISIR : le montant du prêt PLS doit être compris entre 51% et 55% du prix de rev</a:t>
            </a:r>
            <a:r>
              <a:rPr lang="fr-FR" sz="900" i="0" baseline="0">
                <a:solidFill>
                  <a:schemeClr val="bg1"/>
                </a:solidFill>
                <a:effectLst/>
                <a:latin typeface="+mn-lt"/>
                <a:ea typeface="+mn-ea"/>
                <a:cs typeface="+mn-cs"/>
              </a:rPr>
              <a:t>ient du PLS</a:t>
            </a:r>
            <a:endParaRPr lang="fr-FR" sz="900" i="1">
              <a:solidFill>
                <a:schemeClr val="bg1"/>
              </a:solidFill>
              <a:effectLst/>
              <a:latin typeface="+mn-lt"/>
            </a:endParaRPr>
          </a:p>
        </xdr:txBody>
      </xdr:sp>
      <xdr:sp macro="" textlink="">
        <xdr:nvSpPr>
          <xdr:cNvPr id="8" name="Triangle isocèle 7">
            <a:extLst>
              <a:ext uri="{FF2B5EF4-FFF2-40B4-BE49-F238E27FC236}">
                <a16:creationId xmlns:a16="http://schemas.microsoft.com/office/drawing/2014/main" id="{69F96830-2328-46E1-94DD-DEF0D0FB1044}"/>
              </a:ext>
            </a:extLst>
          </xdr:cNvPr>
          <xdr:cNvSpPr/>
        </xdr:nvSpPr>
        <xdr:spPr>
          <a:xfrm>
            <a:off x="8629640" y="1396698"/>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12</xdr:col>
      <xdr:colOff>155249</xdr:colOff>
      <xdr:row>28</xdr:row>
      <xdr:rowOff>66675</xdr:rowOff>
    </xdr:from>
    <xdr:to>
      <xdr:col>19</xdr:col>
      <xdr:colOff>37668</xdr:colOff>
      <xdr:row>32</xdr:row>
      <xdr:rowOff>0</xdr:rowOff>
    </xdr:to>
    <xdr:sp macro="" textlink="">
      <xdr:nvSpPr>
        <xdr:cNvPr id="9" name="ZoneTexte 8">
          <a:extLst>
            <a:ext uri="{FF2B5EF4-FFF2-40B4-BE49-F238E27FC236}">
              <a16:creationId xmlns:a16="http://schemas.microsoft.com/office/drawing/2014/main" id="{A72D79B2-D309-4751-AA63-F9026E64FE18}"/>
            </a:ext>
          </a:extLst>
        </xdr:cNvPr>
        <xdr:cNvSpPr txBox="1"/>
      </xdr:nvSpPr>
      <xdr:spPr>
        <a:xfrm>
          <a:off x="2365049" y="3390900"/>
          <a:ext cx="1377844" cy="581025"/>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ea typeface="+mn-ea"/>
              <a:cs typeface="+mn-cs"/>
            </a:rPr>
            <a:t>Au</a:t>
          </a:r>
          <a:r>
            <a:rPr lang="fr-FR" sz="900" b="0" i="0" baseline="0">
              <a:solidFill>
                <a:schemeClr val="bg1"/>
              </a:solidFill>
              <a:effectLst/>
              <a:latin typeface="+mn-lt"/>
              <a:ea typeface="+mn-ea"/>
              <a:cs typeface="+mn-cs"/>
            </a:rPr>
            <a:t> sein des autres prêts et subventions renseignés ci-dessus</a:t>
          </a:r>
          <a:endParaRPr lang="fr-FR" sz="900" i="0">
            <a:solidFill>
              <a:schemeClr val="bg1"/>
            </a:solidFill>
            <a:effectLst/>
            <a:latin typeface="+mn-lt"/>
          </a:endParaRPr>
        </a:p>
      </xdr:txBody>
    </xdr:sp>
    <xdr:clientData/>
  </xdr:twoCellAnchor>
  <xdr:twoCellAnchor>
    <xdr:from>
      <xdr:col>12</xdr:col>
      <xdr:colOff>215901</xdr:colOff>
      <xdr:row>31</xdr:row>
      <xdr:rowOff>232641</xdr:rowOff>
    </xdr:from>
    <xdr:to>
      <xdr:col>13</xdr:col>
      <xdr:colOff>86736</xdr:colOff>
      <xdr:row>32</xdr:row>
      <xdr:rowOff>70282</xdr:rowOff>
    </xdr:to>
    <xdr:sp macro="" textlink="">
      <xdr:nvSpPr>
        <xdr:cNvPr id="10" name="Triangle isocèle 9">
          <a:extLst>
            <a:ext uri="{FF2B5EF4-FFF2-40B4-BE49-F238E27FC236}">
              <a16:creationId xmlns:a16="http://schemas.microsoft.com/office/drawing/2014/main" id="{369995A6-1285-4F9A-95BA-37B731D7AAFE}"/>
            </a:ext>
          </a:extLst>
        </xdr:cNvPr>
        <xdr:cNvSpPr/>
      </xdr:nvSpPr>
      <xdr:spPr>
        <a:xfrm flipV="1">
          <a:off x="2425701" y="3966441"/>
          <a:ext cx="118485" cy="7576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126568</xdr:colOff>
      <xdr:row>31</xdr:row>
      <xdr:rowOff>232641</xdr:rowOff>
    </xdr:from>
    <xdr:to>
      <xdr:col>18</xdr:col>
      <xdr:colOff>208107</xdr:colOff>
      <xdr:row>32</xdr:row>
      <xdr:rowOff>70282</xdr:rowOff>
    </xdr:to>
    <xdr:sp macro="" textlink="">
      <xdr:nvSpPr>
        <xdr:cNvPr id="11" name="Triangle isocèle 10">
          <a:extLst>
            <a:ext uri="{FF2B5EF4-FFF2-40B4-BE49-F238E27FC236}">
              <a16:creationId xmlns:a16="http://schemas.microsoft.com/office/drawing/2014/main" id="{14482B8A-8FF5-4A9E-9853-D87B9B42A3EE}"/>
            </a:ext>
          </a:extLst>
        </xdr:cNvPr>
        <xdr:cNvSpPr/>
      </xdr:nvSpPr>
      <xdr:spPr>
        <a:xfrm flipV="1">
          <a:off x="3612718" y="3966441"/>
          <a:ext cx="81539" cy="7576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21</xdr:col>
      <xdr:colOff>0</xdr:colOff>
      <xdr:row>22</xdr:row>
      <xdr:rowOff>19044</xdr:rowOff>
    </xdr:from>
    <xdr:to>
      <xdr:col>29</xdr:col>
      <xdr:colOff>104775</xdr:colOff>
      <xdr:row>27</xdr:row>
      <xdr:rowOff>76199</xdr:rowOff>
    </xdr:to>
    <xdr:sp macro="" textlink="">
      <xdr:nvSpPr>
        <xdr:cNvPr id="12" name="ZoneTexte 11">
          <a:extLst>
            <a:ext uri="{FF2B5EF4-FFF2-40B4-BE49-F238E27FC236}">
              <a16:creationId xmlns:a16="http://schemas.microsoft.com/office/drawing/2014/main" id="{20E2E9C2-303C-4B2B-B775-82F5959015B1}"/>
            </a:ext>
          </a:extLst>
        </xdr:cNvPr>
        <xdr:cNvSpPr txBox="1"/>
      </xdr:nvSpPr>
      <xdr:spPr>
        <a:xfrm>
          <a:off x="4038600" y="2695569"/>
          <a:ext cx="1352550" cy="552455"/>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latin typeface="+mn-lt"/>
            </a:rPr>
            <a:t>A calculer en fonction de la surface utile des logements PLS</a:t>
          </a:r>
          <a:endParaRPr lang="fr-FR" sz="900" i="0">
            <a:solidFill>
              <a:schemeClr val="bg1"/>
            </a:solidFill>
            <a:effectLst/>
            <a:latin typeface="+mn-lt"/>
          </a:endParaRPr>
        </a:p>
      </xdr:txBody>
    </xdr:sp>
    <xdr:clientData/>
  </xdr:twoCellAnchor>
  <xdr:twoCellAnchor>
    <xdr:from>
      <xdr:col>20</xdr:col>
      <xdr:colOff>25404</xdr:colOff>
      <xdr:row>23</xdr:row>
      <xdr:rowOff>47624</xdr:rowOff>
    </xdr:from>
    <xdr:to>
      <xdr:col>20</xdr:col>
      <xdr:colOff>104776</xdr:colOff>
      <xdr:row>23</xdr:row>
      <xdr:rowOff>109538</xdr:rowOff>
    </xdr:to>
    <xdr:sp macro="" textlink="">
      <xdr:nvSpPr>
        <xdr:cNvPr id="13" name="Triangle isocèle 12">
          <a:extLst>
            <a:ext uri="{FF2B5EF4-FFF2-40B4-BE49-F238E27FC236}">
              <a16:creationId xmlns:a16="http://schemas.microsoft.com/office/drawing/2014/main" id="{0C2ECE40-206D-49E0-BCEC-94CD6B9586E4}"/>
            </a:ext>
          </a:extLst>
        </xdr:cNvPr>
        <xdr:cNvSpPr/>
      </xdr:nvSpPr>
      <xdr:spPr>
        <a:xfrm rot="16200000">
          <a:off x="3958433" y="2772570"/>
          <a:ext cx="61914" cy="79372"/>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44</xdr:col>
      <xdr:colOff>79627</xdr:colOff>
      <xdr:row>47</xdr:row>
      <xdr:rowOff>114293</xdr:rowOff>
    </xdr:from>
    <xdr:to>
      <xdr:col>49</xdr:col>
      <xdr:colOff>161925</xdr:colOff>
      <xdr:row>52</xdr:row>
      <xdr:rowOff>9526</xdr:rowOff>
    </xdr:to>
    <xdr:sp macro="" textlink="">
      <xdr:nvSpPr>
        <xdr:cNvPr id="14" name="ZoneTexte 13">
          <a:extLst>
            <a:ext uri="{FF2B5EF4-FFF2-40B4-BE49-F238E27FC236}">
              <a16:creationId xmlns:a16="http://schemas.microsoft.com/office/drawing/2014/main" id="{69999048-BCA6-4E38-83C6-6D04DBDD5B9E}"/>
            </a:ext>
          </a:extLst>
        </xdr:cNvPr>
        <xdr:cNvSpPr txBox="1"/>
      </xdr:nvSpPr>
      <xdr:spPr>
        <a:xfrm>
          <a:off x="7061452" y="6257918"/>
          <a:ext cx="987173" cy="752483"/>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Taux</a:t>
          </a:r>
          <a:r>
            <a:rPr lang="fr-FR" sz="900" b="0" i="0" baseline="0">
              <a:solidFill>
                <a:schemeClr val="bg1"/>
              </a:solidFill>
              <a:effectLst/>
              <a:latin typeface="+mn-lt"/>
            </a:rPr>
            <a:t> indicatif sur les prêts construction hors PHB 2.0 et Booster</a:t>
          </a:r>
          <a:endParaRPr lang="fr-FR" sz="900" i="0">
            <a:solidFill>
              <a:schemeClr val="bg1"/>
            </a:solidFill>
            <a:effectLst/>
            <a:latin typeface="+mn-lt"/>
          </a:endParaRPr>
        </a:p>
      </xdr:txBody>
    </xdr:sp>
    <xdr:clientData/>
  </xdr:twoCellAnchor>
  <xdr:twoCellAnchor>
    <xdr:from>
      <xdr:col>43</xdr:col>
      <xdr:colOff>28579</xdr:colOff>
      <xdr:row>48</xdr:row>
      <xdr:rowOff>71438</xdr:rowOff>
    </xdr:from>
    <xdr:to>
      <xdr:col>44</xdr:col>
      <xdr:colOff>82556</xdr:colOff>
      <xdr:row>48</xdr:row>
      <xdr:rowOff>152400</xdr:rowOff>
    </xdr:to>
    <xdr:sp macro="" textlink="">
      <xdr:nvSpPr>
        <xdr:cNvPr id="15" name="Triangle isocèle 14">
          <a:extLst>
            <a:ext uri="{FF2B5EF4-FFF2-40B4-BE49-F238E27FC236}">
              <a16:creationId xmlns:a16="http://schemas.microsoft.com/office/drawing/2014/main" id="{7D082968-4447-4717-B387-71C82F15B187}"/>
            </a:ext>
          </a:extLst>
        </xdr:cNvPr>
        <xdr:cNvSpPr/>
      </xdr:nvSpPr>
      <xdr:spPr>
        <a:xfrm rot="5400000" flipH="1" flipV="1">
          <a:off x="6973099" y="6328568"/>
          <a:ext cx="80962" cy="101602"/>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22</xdr:col>
      <xdr:colOff>47625</xdr:colOff>
      <xdr:row>28</xdr:row>
      <xdr:rowOff>107156</xdr:rowOff>
    </xdr:from>
    <xdr:to>
      <xdr:col>25</xdr:col>
      <xdr:colOff>17859</xdr:colOff>
      <xdr:row>32</xdr:row>
      <xdr:rowOff>117742</xdr:rowOff>
    </xdr:to>
    <xdr:cxnSp macro="">
      <xdr:nvCxnSpPr>
        <xdr:cNvPr id="16" name="Connecteur en angle 30">
          <a:extLst>
            <a:ext uri="{FF2B5EF4-FFF2-40B4-BE49-F238E27FC236}">
              <a16:creationId xmlns:a16="http://schemas.microsoft.com/office/drawing/2014/main" id="{88F6AB70-47B2-430D-84F7-24570C0D44BD}"/>
            </a:ext>
          </a:extLst>
        </xdr:cNvPr>
        <xdr:cNvCxnSpPr/>
      </xdr:nvCxnSpPr>
      <xdr:spPr>
        <a:xfrm rot="5400000">
          <a:off x="4018424" y="3499182"/>
          <a:ext cx="658286" cy="522684"/>
        </a:xfrm>
        <a:prstGeom prst="bentConnector4">
          <a:avLst>
            <a:gd name="adj1" fmla="val 260"/>
            <a:gd name="adj2" fmla="val 142631"/>
          </a:avLst>
        </a:prstGeom>
        <a:ln w="28575" cap="flat" cmpd="sng">
          <a:solidFill>
            <a:srgbClr val="FF0000"/>
          </a:solidFill>
          <a:prstDash val="solid"/>
          <a:headEnd type="diamond" w="med" len="med"/>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105301</xdr:colOff>
      <xdr:row>48</xdr:row>
      <xdr:rowOff>4135</xdr:rowOff>
    </xdr:from>
    <xdr:to>
      <xdr:col>26</xdr:col>
      <xdr:colOff>154469</xdr:colOff>
      <xdr:row>52</xdr:row>
      <xdr:rowOff>0</xdr:rowOff>
    </xdr:to>
    <xdr:sp macro="" textlink="">
      <xdr:nvSpPr>
        <xdr:cNvPr id="17" name="ZoneTexte 16">
          <a:extLst>
            <a:ext uri="{FF2B5EF4-FFF2-40B4-BE49-F238E27FC236}">
              <a16:creationId xmlns:a16="http://schemas.microsoft.com/office/drawing/2014/main" id="{9D05D3D3-2826-438E-A1FA-1BFF48C45C2A}"/>
            </a:ext>
          </a:extLst>
        </xdr:cNvPr>
        <xdr:cNvSpPr txBox="1"/>
      </xdr:nvSpPr>
      <xdr:spPr>
        <a:xfrm>
          <a:off x="3591451" y="6271585"/>
          <a:ext cx="1344568" cy="72929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Calcul de la marge composite en cas de financement du foncier sur + de 50 ans</a:t>
          </a:r>
          <a:endParaRPr lang="fr-FR" sz="900" i="0">
            <a:solidFill>
              <a:schemeClr val="bg1"/>
            </a:solidFill>
            <a:effectLst/>
            <a:latin typeface="+mn-lt"/>
          </a:endParaRPr>
        </a:p>
      </xdr:txBody>
    </xdr:sp>
    <xdr:clientData/>
  </xdr:twoCellAnchor>
  <xdr:twoCellAnchor>
    <xdr:from>
      <xdr:col>26</xdr:col>
      <xdr:colOff>152540</xdr:colOff>
      <xdr:row>48</xdr:row>
      <xdr:rowOff>66675</xdr:rowOff>
    </xdr:from>
    <xdr:to>
      <xdr:col>26</xdr:col>
      <xdr:colOff>229841</xdr:colOff>
      <xdr:row>48</xdr:row>
      <xdr:rowOff>128589</xdr:rowOff>
    </xdr:to>
    <xdr:sp macro="" textlink="">
      <xdr:nvSpPr>
        <xdr:cNvPr id="18" name="Triangle isocèle 17">
          <a:extLst>
            <a:ext uri="{FF2B5EF4-FFF2-40B4-BE49-F238E27FC236}">
              <a16:creationId xmlns:a16="http://schemas.microsoft.com/office/drawing/2014/main" id="{45E8CC36-DA1D-4CDA-A942-14CCE8EC4FB7}"/>
            </a:ext>
          </a:extLst>
        </xdr:cNvPr>
        <xdr:cNvSpPr/>
      </xdr:nvSpPr>
      <xdr:spPr>
        <a:xfrm rot="5400000">
          <a:off x="4941784" y="6326431"/>
          <a:ext cx="61914" cy="77301"/>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17673</xdr:colOff>
      <xdr:row>35</xdr:row>
      <xdr:rowOff>62532</xdr:rowOff>
    </xdr:from>
    <xdr:to>
      <xdr:col>62</xdr:col>
      <xdr:colOff>96217</xdr:colOff>
      <xdr:row>35</xdr:row>
      <xdr:rowOff>124446</xdr:rowOff>
    </xdr:to>
    <xdr:sp macro="" textlink="">
      <xdr:nvSpPr>
        <xdr:cNvPr id="19" name="Triangle isocèle 18">
          <a:extLst>
            <a:ext uri="{FF2B5EF4-FFF2-40B4-BE49-F238E27FC236}">
              <a16:creationId xmlns:a16="http://schemas.microsoft.com/office/drawing/2014/main" id="{6FD725F3-0EB8-4E4A-9031-BB0C264673B2}"/>
            </a:ext>
          </a:extLst>
        </xdr:cNvPr>
        <xdr:cNvSpPr/>
      </xdr:nvSpPr>
      <xdr:spPr>
        <a:xfrm rot="16200000">
          <a:off x="10198688" y="4654792"/>
          <a:ext cx="61914" cy="78544"/>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100919</xdr:colOff>
      <xdr:row>33</xdr:row>
      <xdr:rowOff>222532</xdr:rowOff>
    </xdr:from>
    <xdr:to>
      <xdr:col>64</xdr:col>
      <xdr:colOff>304800</xdr:colOff>
      <xdr:row>39</xdr:row>
      <xdr:rowOff>133351</xdr:rowOff>
    </xdr:to>
    <xdr:sp macro="" textlink="">
      <xdr:nvSpPr>
        <xdr:cNvPr id="20" name="ZoneTexte 19">
          <a:extLst>
            <a:ext uri="{FF2B5EF4-FFF2-40B4-BE49-F238E27FC236}">
              <a16:creationId xmlns:a16="http://schemas.microsoft.com/office/drawing/2014/main" id="{DDF134D2-C8F2-48AE-890F-2C4C02F5DF02}"/>
            </a:ext>
          </a:extLst>
        </xdr:cNvPr>
        <xdr:cNvSpPr txBox="1"/>
      </xdr:nvSpPr>
      <xdr:spPr>
        <a:xfrm>
          <a:off x="10273619" y="4508782"/>
          <a:ext cx="1108756" cy="76806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fr-FR" sz="900" i="0">
            <a:solidFill>
              <a:schemeClr val="bg1"/>
            </a:solidFill>
            <a:effectLst/>
            <a:latin typeface="+mn-lt"/>
          </a:endParaRPr>
        </a:p>
      </xdr:txBody>
    </xdr:sp>
    <xdr:clientData/>
  </xdr:twoCellAnchor>
  <xdr:twoCellAnchor>
    <xdr:from>
      <xdr:col>67</xdr:col>
      <xdr:colOff>116975</xdr:colOff>
      <xdr:row>30</xdr:row>
      <xdr:rowOff>100262</xdr:rowOff>
    </xdr:from>
    <xdr:to>
      <xdr:col>74</xdr:col>
      <xdr:colOff>8356</xdr:colOff>
      <xdr:row>46</xdr:row>
      <xdr:rowOff>91908</xdr:rowOff>
    </xdr:to>
    <xdr:sp macro="" textlink="">
      <xdr:nvSpPr>
        <xdr:cNvPr id="21" name="Rectangle : coins arrondis 20">
          <a:extLst>
            <a:ext uri="{FF2B5EF4-FFF2-40B4-BE49-F238E27FC236}">
              <a16:creationId xmlns:a16="http://schemas.microsoft.com/office/drawing/2014/main" id="{21742E05-92FD-4C0F-81D3-50D451749920}"/>
            </a:ext>
          </a:extLst>
        </xdr:cNvPr>
        <xdr:cNvSpPr/>
      </xdr:nvSpPr>
      <xdr:spPr>
        <a:xfrm>
          <a:off x="11830050" y="3729287"/>
          <a:ext cx="0" cy="2382421"/>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85724</xdr:colOff>
      <xdr:row>33</xdr:row>
      <xdr:rowOff>247650</xdr:rowOff>
    </xdr:from>
    <xdr:to>
      <xdr:col>65</xdr:col>
      <xdr:colOff>28575</xdr:colOff>
      <xdr:row>40</xdr:row>
      <xdr:rowOff>9525</xdr:rowOff>
    </xdr:to>
    <xdr:sp macro="" textlink="">
      <xdr:nvSpPr>
        <xdr:cNvPr id="22" name="ZoneTexte 21">
          <a:extLst>
            <a:ext uri="{FF2B5EF4-FFF2-40B4-BE49-F238E27FC236}">
              <a16:creationId xmlns:a16="http://schemas.microsoft.com/office/drawing/2014/main" id="{66036858-6160-450F-8FE9-98C4FC8ED9AE}"/>
            </a:ext>
          </a:extLst>
        </xdr:cNvPr>
        <xdr:cNvSpPr txBox="1"/>
      </xdr:nvSpPr>
      <xdr:spPr>
        <a:xfrm>
          <a:off x="10258424" y="4533900"/>
          <a:ext cx="1162051"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prstClr val="white"/>
              </a:solidFill>
              <a:effectLst/>
              <a:uLnTx/>
              <a:uFillTx/>
              <a:latin typeface="+mn-lt"/>
              <a:ea typeface="+mn-ea"/>
              <a:cs typeface="+mn-cs"/>
            </a:rPr>
            <a:t>A SAISIR : ne peut pas dépasser le montant de droit  PHB 2.0 / Booster</a:t>
          </a:r>
        </a:p>
        <a:p>
          <a:endParaRPr lang="fr-FR" sz="1100"/>
        </a:p>
      </xdr:txBody>
    </xdr:sp>
    <xdr:clientData/>
  </xdr:twoCellAnchor>
  <xdr:twoCellAnchor>
    <xdr:from>
      <xdr:col>77</xdr:col>
      <xdr:colOff>0</xdr:colOff>
      <xdr:row>30</xdr:row>
      <xdr:rowOff>47625</xdr:rowOff>
    </xdr:from>
    <xdr:to>
      <xdr:col>80</xdr:col>
      <xdr:colOff>971550</xdr:colOff>
      <xdr:row>46</xdr:row>
      <xdr:rowOff>104775</xdr:rowOff>
    </xdr:to>
    <xdr:sp macro="" textlink="">
      <xdr:nvSpPr>
        <xdr:cNvPr id="23" name="Rectangle : coins arrondis 22">
          <a:extLst>
            <a:ext uri="{FF2B5EF4-FFF2-40B4-BE49-F238E27FC236}">
              <a16:creationId xmlns:a16="http://schemas.microsoft.com/office/drawing/2014/main" id="{ECC6D6C2-A848-4D07-938B-1B6E69CEE2DA}"/>
            </a:ext>
          </a:extLst>
        </xdr:cNvPr>
        <xdr:cNvSpPr/>
      </xdr:nvSpPr>
      <xdr:spPr>
        <a:xfrm>
          <a:off x="11830050" y="3676650"/>
          <a:ext cx="0" cy="2447925"/>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52</xdr:col>
      <xdr:colOff>82551</xdr:colOff>
      <xdr:row>31</xdr:row>
      <xdr:rowOff>174625</xdr:rowOff>
    </xdr:from>
    <xdr:to>
      <xdr:col>52</xdr:col>
      <xdr:colOff>169863</xdr:colOff>
      <xdr:row>32</xdr:row>
      <xdr:rowOff>7937</xdr:rowOff>
    </xdr:to>
    <xdr:sp macro="" textlink="">
      <xdr:nvSpPr>
        <xdr:cNvPr id="24" name="Triangle isocèle 23">
          <a:extLst>
            <a:ext uri="{FF2B5EF4-FFF2-40B4-BE49-F238E27FC236}">
              <a16:creationId xmlns:a16="http://schemas.microsoft.com/office/drawing/2014/main" id="{6F3EC5D8-5CFD-4A8F-ADEF-2781AD64A447}"/>
            </a:ext>
          </a:extLst>
        </xdr:cNvPr>
        <xdr:cNvSpPr/>
      </xdr:nvSpPr>
      <xdr:spPr>
        <a:xfrm flipV="1">
          <a:off x="8483601" y="3908425"/>
          <a:ext cx="87312" cy="71437"/>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43</xdr:col>
      <xdr:colOff>28578</xdr:colOff>
      <xdr:row>41</xdr:row>
      <xdr:rowOff>169946</xdr:rowOff>
    </xdr:from>
    <xdr:to>
      <xdr:col>58</xdr:col>
      <xdr:colOff>9526</xdr:colOff>
      <xdr:row>45</xdr:row>
      <xdr:rowOff>38099</xdr:rowOff>
    </xdr:to>
    <xdr:grpSp>
      <xdr:nvGrpSpPr>
        <xdr:cNvPr id="25" name="Groupe 24">
          <a:extLst>
            <a:ext uri="{FF2B5EF4-FFF2-40B4-BE49-F238E27FC236}">
              <a16:creationId xmlns:a16="http://schemas.microsoft.com/office/drawing/2014/main" id="{FEA11427-C4FA-48C4-AD0E-AAE86F5A5179}"/>
            </a:ext>
          </a:extLst>
        </xdr:cNvPr>
        <xdr:cNvGrpSpPr/>
      </xdr:nvGrpSpPr>
      <xdr:grpSpPr>
        <a:xfrm>
          <a:off x="6962778" y="5542046"/>
          <a:ext cx="2362198" cy="334878"/>
          <a:chOff x="8450113" y="1396186"/>
          <a:chExt cx="2269682" cy="265945"/>
        </a:xfrm>
      </xdr:grpSpPr>
      <xdr:sp macro="" textlink="">
        <xdr:nvSpPr>
          <xdr:cNvPr id="26" name="ZoneTexte 25">
            <a:extLst>
              <a:ext uri="{FF2B5EF4-FFF2-40B4-BE49-F238E27FC236}">
                <a16:creationId xmlns:a16="http://schemas.microsoft.com/office/drawing/2014/main" id="{B5DA5445-A3E4-4539-910D-782707FAE309}"/>
              </a:ext>
            </a:extLst>
          </xdr:cNvPr>
          <xdr:cNvSpPr txBox="1"/>
        </xdr:nvSpPr>
        <xdr:spPr>
          <a:xfrm>
            <a:off x="8450113" y="1499242"/>
            <a:ext cx="2269682" cy="16288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lang="fr-FR" sz="900" b="0" i="0">
                <a:solidFill>
                  <a:schemeClr val="bg1"/>
                </a:solidFill>
                <a:latin typeface="+mn-lt"/>
              </a:rPr>
              <a:t>A décocher si pas</a:t>
            </a:r>
            <a:r>
              <a:rPr lang="fr-FR" sz="900" b="0" i="0" baseline="0">
                <a:solidFill>
                  <a:schemeClr val="bg1"/>
                </a:solidFill>
                <a:latin typeface="+mn-lt"/>
              </a:rPr>
              <a:t> de PHB 2.0 / Booster sur le PLS</a:t>
            </a:r>
            <a:endParaRPr lang="fr-FR" sz="900" i="1">
              <a:solidFill>
                <a:schemeClr val="bg1"/>
              </a:solidFill>
              <a:effectLst/>
              <a:latin typeface="+mn-lt"/>
            </a:endParaRPr>
          </a:p>
        </xdr:txBody>
      </xdr:sp>
      <xdr:sp macro="" textlink="">
        <xdr:nvSpPr>
          <xdr:cNvPr id="27" name="Triangle isocèle 26">
            <a:extLst>
              <a:ext uri="{FF2B5EF4-FFF2-40B4-BE49-F238E27FC236}">
                <a16:creationId xmlns:a16="http://schemas.microsoft.com/office/drawing/2014/main" id="{A642978B-AC74-4FD4-BD42-ED6B35438FD0}"/>
              </a:ext>
            </a:extLst>
          </xdr:cNvPr>
          <xdr:cNvSpPr/>
        </xdr:nvSpPr>
        <xdr:spPr>
          <a:xfrm>
            <a:off x="8513932" y="1396186"/>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56</xdr:col>
      <xdr:colOff>57150</xdr:colOff>
      <xdr:row>42</xdr:row>
      <xdr:rowOff>9525</xdr:rowOff>
    </xdr:from>
    <xdr:to>
      <xdr:col>56</xdr:col>
      <xdr:colOff>187295</xdr:colOff>
      <xdr:row>43</xdr:row>
      <xdr:rowOff>115949</xdr:rowOff>
    </xdr:to>
    <xdr:sp macro="" textlink="">
      <xdr:nvSpPr>
        <xdr:cNvPr id="28" name="Triangle isocèle 27">
          <a:extLst>
            <a:ext uri="{FF2B5EF4-FFF2-40B4-BE49-F238E27FC236}">
              <a16:creationId xmlns:a16="http://schemas.microsoft.com/office/drawing/2014/main" id="{9A4DECCA-39F0-4A43-89A9-4018FD052850}"/>
            </a:ext>
          </a:extLst>
        </xdr:cNvPr>
        <xdr:cNvSpPr/>
      </xdr:nvSpPr>
      <xdr:spPr>
        <a:xfrm>
          <a:off x="9105900" y="5553075"/>
          <a:ext cx="130145" cy="163574"/>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47625</xdr:colOff>
      <xdr:row>29</xdr:row>
      <xdr:rowOff>135973</xdr:rowOff>
    </xdr:from>
    <xdr:to>
      <xdr:col>62</xdr:col>
      <xdr:colOff>96148</xdr:colOff>
      <xdr:row>45</xdr:row>
      <xdr:rowOff>47259</xdr:rowOff>
    </xdr:to>
    <xdr:sp macro="" textlink="">
      <xdr:nvSpPr>
        <xdr:cNvPr id="2" name="Rectangle : coins arrondis 1">
          <a:extLst>
            <a:ext uri="{FF2B5EF4-FFF2-40B4-BE49-F238E27FC236}">
              <a16:creationId xmlns:a16="http://schemas.microsoft.com/office/drawing/2014/main" id="{A18E8954-7A1D-477D-9E29-46B17FED2631}"/>
            </a:ext>
          </a:extLst>
        </xdr:cNvPr>
        <xdr:cNvSpPr/>
      </xdr:nvSpPr>
      <xdr:spPr>
        <a:xfrm>
          <a:off x="4029075" y="3507823"/>
          <a:ext cx="6125473" cy="2321111"/>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46</xdr:col>
      <xdr:colOff>132522</xdr:colOff>
      <xdr:row>28</xdr:row>
      <xdr:rowOff>38101</xdr:rowOff>
    </xdr:from>
    <xdr:to>
      <xdr:col>61</xdr:col>
      <xdr:colOff>149087</xdr:colOff>
      <xdr:row>29</xdr:row>
      <xdr:rowOff>210074</xdr:rowOff>
    </xdr:to>
    <xdr:sp macro="" textlink="">
      <xdr:nvSpPr>
        <xdr:cNvPr id="3" name="ZoneTexte 2">
          <a:extLst>
            <a:ext uri="{FF2B5EF4-FFF2-40B4-BE49-F238E27FC236}">
              <a16:creationId xmlns:a16="http://schemas.microsoft.com/office/drawing/2014/main" id="{D2247651-4C4E-4E2F-AE54-39FF461EE6F5}"/>
            </a:ext>
          </a:extLst>
        </xdr:cNvPr>
        <xdr:cNvSpPr txBox="1"/>
      </xdr:nvSpPr>
      <xdr:spPr>
        <a:xfrm>
          <a:off x="7266747" y="3305176"/>
          <a:ext cx="2712140" cy="276748"/>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i="0">
              <a:solidFill>
                <a:schemeClr val="bg1"/>
              </a:solidFill>
              <a:effectLst/>
              <a:latin typeface="+mn-lt"/>
              <a:ea typeface="+mn-ea"/>
              <a:cs typeface="+mn-cs"/>
            </a:rPr>
            <a:t>Montants forfaitaires </a:t>
          </a:r>
          <a:endParaRPr lang="fr-FR" sz="900" i="0">
            <a:solidFill>
              <a:schemeClr val="bg1"/>
            </a:solidFill>
            <a:effectLst/>
            <a:latin typeface="+mn-lt"/>
          </a:endParaRPr>
        </a:p>
      </xdr:txBody>
    </xdr:sp>
    <xdr:clientData/>
  </xdr:twoCellAnchor>
  <xdr:twoCellAnchor>
    <xdr:from>
      <xdr:col>47</xdr:col>
      <xdr:colOff>63501</xdr:colOff>
      <xdr:row>29</xdr:row>
      <xdr:rowOff>203200</xdr:rowOff>
    </xdr:from>
    <xdr:to>
      <xdr:col>47</xdr:col>
      <xdr:colOff>150813</xdr:colOff>
      <xdr:row>30</xdr:row>
      <xdr:rowOff>36512</xdr:rowOff>
    </xdr:to>
    <xdr:sp macro="" textlink="">
      <xdr:nvSpPr>
        <xdr:cNvPr id="4" name="Triangle isocèle 3">
          <a:extLst>
            <a:ext uri="{FF2B5EF4-FFF2-40B4-BE49-F238E27FC236}">
              <a16:creationId xmlns:a16="http://schemas.microsoft.com/office/drawing/2014/main" id="{FFD9606B-4265-4886-9930-5282DA69F384}"/>
            </a:ext>
          </a:extLst>
        </xdr:cNvPr>
        <xdr:cNvSpPr/>
      </xdr:nvSpPr>
      <xdr:spPr>
        <a:xfrm flipV="1">
          <a:off x="7416801" y="3575050"/>
          <a:ext cx="87312" cy="71437"/>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59</xdr:col>
      <xdr:colOff>207963</xdr:colOff>
      <xdr:row>29</xdr:row>
      <xdr:rowOff>203198</xdr:rowOff>
    </xdr:from>
    <xdr:to>
      <xdr:col>60</xdr:col>
      <xdr:colOff>57977</xdr:colOff>
      <xdr:row>30</xdr:row>
      <xdr:rowOff>49694</xdr:rowOff>
    </xdr:to>
    <xdr:sp macro="" textlink="">
      <xdr:nvSpPr>
        <xdr:cNvPr id="5" name="Triangle isocèle 4">
          <a:extLst>
            <a:ext uri="{FF2B5EF4-FFF2-40B4-BE49-F238E27FC236}">
              <a16:creationId xmlns:a16="http://schemas.microsoft.com/office/drawing/2014/main" id="{027DD1B2-3D47-4EC9-9CE5-87AE4F43FD79}"/>
            </a:ext>
          </a:extLst>
        </xdr:cNvPr>
        <xdr:cNvSpPr/>
      </xdr:nvSpPr>
      <xdr:spPr>
        <a:xfrm flipV="1">
          <a:off x="9637713" y="3575048"/>
          <a:ext cx="59564" cy="84621"/>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95252</xdr:colOff>
      <xdr:row>40</xdr:row>
      <xdr:rowOff>15875</xdr:rowOff>
    </xdr:from>
    <xdr:to>
      <xdr:col>7</xdr:col>
      <xdr:colOff>7944</xdr:colOff>
      <xdr:row>49</xdr:row>
      <xdr:rowOff>115957</xdr:rowOff>
    </xdr:to>
    <xdr:grpSp>
      <xdr:nvGrpSpPr>
        <xdr:cNvPr id="6" name="Groupe 5">
          <a:extLst>
            <a:ext uri="{FF2B5EF4-FFF2-40B4-BE49-F238E27FC236}">
              <a16:creationId xmlns:a16="http://schemas.microsoft.com/office/drawing/2014/main" id="{75C0EE8F-0E42-4E0C-9DBF-4D78B471EDC2}"/>
            </a:ext>
          </a:extLst>
        </xdr:cNvPr>
        <xdr:cNvGrpSpPr/>
      </xdr:nvGrpSpPr>
      <xdr:grpSpPr>
        <a:xfrm>
          <a:off x="419102" y="5197475"/>
          <a:ext cx="760417" cy="1433582"/>
          <a:chOff x="8485717" y="1396698"/>
          <a:chExt cx="710578" cy="1141418"/>
        </a:xfrm>
      </xdr:grpSpPr>
      <xdr:sp macro="" textlink="">
        <xdr:nvSpPr>
          <xdr:cNvPr id="7" name="ZoneTexte 6">
            <a:extLst>
              <a:ext uri="{FF2B5EF4-FFF2-40B4-BE49-F238E27FC236}">
                <a16:creationId xmlns:a16="http://schemas.microsoft.com/office/drawing/2014/main" id="{AA0160CA-1463-4609-9DEF-8FFF6B37590B}"/>
              </a:ext>
            </a:extLst>
          </xdr:cNvPr>
          <xdr:cNvSpPr txBox="1"/>
        </xdr:nvSpPr>
        <xdr:spPr>
          <a:xfrm>
            <a:off x="8485717" y="1499242"/>
            <a:ext cx="710578" cy="103887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lang="fr-FR" sz="900" b="0" i="0">
                <a:solidFill>
                  <a:schemeClr val="bg1"/>
                </a:solidFill>
                <a:latin typeface="+mn-lt"/>
              </a:rPr>
              <a:t>A</a:t>
            </a:r>
            <a:r>
              <a:rPr lang="fr-FR" sz="900" b="0" i="0" baseline="0">
                <a:solidFill>
                  <a:schemeClr val="bg1"/>
                </a:solidFill>
                <a:latin typeface="+mn-lt"/>
              </a:rPr>
              <a:t> SAISIR : le montant du prêt PLS doit être compris entre 51% et 55% du prix de rev</a:t>
            </a:r>
            <a:r>
              <a:rPr lang="fr-FR" sz="900" i="0" baseline="0">
                <a:solidFill>
                  <a:schemeClr val="bg1"/>
                </a:solidFill>
                <a:effectLst/>
                <a:latin typeface="+mn-lt"/>
                <a:ea typeface="+mn-ea"/>
                <a:cs typeface="+mn-cs"/>
              </a:rPr>
              <a:t>ient du PLS</a:t>
            </a:r>
            <a:endParaRPr lang="fr-FR" sz="900" i="1">
              <a:solidFill>
                <a:schemeClr val="bg1"/>
              </a:solidFill>
              <a:effectLst/>
              <a:latin typeface="+mn-lt"/>
            </a:endParaRPr>
          </a:p>
        </xdr:txBody>
      </xdr:sp>
      <xdr:sp macro="" textlink="">
        <xdr:nvSpPr>
          <xdr:cNvPr id="8" name="Triangle isocèle 7">
            <a:extLst>
              <a:ext uri="{FF2B5EF4-FFF2-40B4-BE49-F238E27FC236}">
                <a16:creationId xmlns:a16="http://schemas.microsoft.com/office/drawing/2014/main" id="{3636B98E-CC95-4C97-8EFA-575770BA6745}"/>
              </a:ext>
            </a:extLst>
          </xdr:cNvPr>
          <xdr:cNvSpPr/>
        </xdr:nvSpPr>
        <xdr:spPr>
          <a:xfrm>
            <a:off x="8629640" y="1396698"/>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12</xdr:col>
      <xdr:colOff>155249</xdr:colOff>
      <xdr:row>26</xdr:row>
      <xdr:rowOff>66675</xdr:rowOff>
    </xdr:from>
    <xdr:to>
      <xdr:col>19</xdr:col>
      <xdr:colOff>37668</xdr:colOff>
      <xdr:row>30</xdr:row>
      <xdr:rowOff>0</xdr:rowOff>
    </xdr:to>
    <xdr:sp macro="" textlink="">
      <xdr:nvSpPr>
        <xdr:cNvPr id="9" name="ZoneTexte 8">
          <a:extLst>
            <a:ext uri="{FF2B5EF4-FFF2-40B4-BE49-F238E27FC236}">
              <a16:creationId xmlns:a16="http://schemas.microsoft.com/office/drawing/2014/main" id="{4A98BE00-5AF9-4F18-A63D-A6FED7F524DE}"/>
            </a:ext>
          </a:extLst>
        </xdr:cNvPr>
        <xdr:cNvSpPr txBox="1"/>
      </xdr:nvSpPr>
      <xdr:spPr>
        <a:xfrm>
          <a:off x="2365049" y="3057525"/>
          <a:ext cx="1377844" cy="55245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ea typeface="+mn-ea"/>
              <a:cs typeface="+mn-cs"/>
            </a:rPr>
            <a:t>Au</a:t>
          </a:r>
          <a:r>
            <a:rPr lang="fr-FR" sz="900" b="0" i="0" baseline="0">
              <a:solidFill>
                <a:schemeClr val="bg1"/>
              </a:solidFill>
              <a:effectLst/>
              <a:latin typeface="+mn-lt"/>
              <a:ea typeface="+mn-ea"/>
              <a:cs typeface="+mn-cs"/>
            </a:rPr>
            <a:t> sein des autres prêts et subventions renseignés ci-dessus</a:t>
          </a:r>
          <a:endParaRPr lang="fr-FR" sz="900" i="0">
            <a:solidFill>
              <a:schemeClr val="bg1"/>
            </a:solidFill>
            <a:effectLst/>
            <a:latin typeface="+mn-lt"/>
          </a:endParaRPr>
        </a:p>
      </xdr:txBody>
    </xdr:sp>
    <xdr:clientData/>
  </xdr:twoCellAnchor>
  <xdr:twoCellAnchor>
    <xdr:from>
      <xdr:col>12</xdr:col>
      <xdr:colOff>215901</xdr:colOff>
      <xdr:row>29</xdr:row>
      <xdr:rowOff>232641</xdr:rowOff>
    </xdr:from>
    <xdr:to>
      <xdr:col>13</xdr:col>
      <xdr:colOff>86736</xdr:colOff>
      <xdr:row>30</xdr:row>
      <xdr:rowOff>70282</xdr:rowOff>
    </xdr:to>
    <xdr:sp macro="" textlink="">
      <xdr:nvSpPr>
        <xdr:cNvPr id="10" name="Triangle isocèle 9">
          <a:extLst>
            <a:ext uri="{FF2B5EF4-FFF2-40B4-BE49-F238E27FC236}">
              <a16:creationId xmlns:a16="http://schemas.microsoft.com/office/drawing/2014/main" id="{36038261-48EB-427C-BA4C-9DC8015C43EE}"/>
            </a:ext>
          </a:extLst>
        </xdr:cNvPr>
        <xdr:cNvSpPr/>
      </xdr:nvSpPr>
      <xdr:spPr>
        <a:xfrm flipV="1">
          <a:off x="2425701" y="3604491"/>
          <a:ext cx="118485" cy="7576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126568</xdr:colOff>
      <xdr:row>29</xdr:row>
      <xdr:rowOff>232641</xdr:rowOff>
    </xdr:from>
    <xdr:to>
      <xdr:col>18</xdr:col>
      <xdr:colOff>208107</xdr:colOff>
      <xdr:row>30</xdr:row>
      <xdr:rowOff>70282</xdr:rowOff>
    </xdr:to>
    <xdr:sp macro="" textlink="">
      <xdr:nvSpPr>
        <xdr:cNvPr id="11" name="Triangle isocèle 10">
          <a:extLst>
            <a:ext uri="{FF2B5EF4-FFF2-40B4-BE49-F238E27FC236}">
              <a16:creationId xmlns:a16="http://schemas.microsoft.com/office/drawing/2014/main" id="{7A32953D-8598-4A99-A416-D00C78660795}"/>
            </a:ext>
          </a:extLst>
        </xdr:cNvPr>
        <xdr:cNvSpPr/>
      </xdr:nvSpPr>
      <xdr:spPr>
        <a:xfrm flipV="1">
          <a:off x="3612718" y="3604491"/>
          <a:ext cx="81539" cy="7576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22</xdr:col>
      <xdr:colOff>66675</xdr:colOff>
      <xdr:row>20</xdr:row>
      <xdr:rowOff>9519</xdr:rowOff>
    </xdr:from>
    <xdr:to>
      <xdr:col>29</xdr:col>
      <xdr:colOff>171450</xdr:colOff>
      <xdr:row>25</xdr:row>
      <xdr:rowOff>66674</xdr:rowOff>
    </xdr:to>
    <xdr:sp macro="" textlink="">
      <xdr:nvSpPr>
        <xdr:cNvPr id="12" name="ZoneTexte 11">
          <a:extLst>
            <a:ext uri="{FF2B5EF4-FFF2-40B4-BE49-F238E27FC236}">
              <a16:creationId xmlns:a16="http://schemas.microsoft.com/office/drawing/2014/main" id="{44B9711E-FBD0-4888-AF05-BE527A5DB264}"/>
            </a:ext>
          </a:extLst>
        </xdr:cNvPr>
        <xdr:cNvSpPr txBox="1"/>
      </xdr:nvSpPr>
      <xdr:spPr>
        <a:xfrm>
          <a:off x="4095750" y="2352669"/>
          <a:ext cx="1333500" cy="552455"/>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latin typeface="+mn-lt"/>
            </a:rPr>
            <a:t>A calculer en fonction de la surface utile des logements PLS</a:t>
          </a:r>
          <a:endParaRPr lang="fr-FR" sz="900" i="0">
            <a:solidFill>
              <a:schemeClr val="bg1"/>
            </a:solidFill>
            <a:effectLst/>
            <a:latin typeface="+mn-lt"/>
          </a:endParaRPr>
        </a:p>
      </xdr:txBody>
    </xdr:sp>
    <xdr:clientData/>
  </xdr:twoCellAnchor>
  <xdr:twoCellAnchor>
    <xdr:from>
      <xdr:col>20</xdr:col>
      <xdr:colOff>25404</xdr:colOff>
      <xdr:row>21</xdr:row>
      <xdr:rowOff>47624</xdr:rowOff>
    </xdr:from>
    <xdr:to>
      <xdr:col>20</xdr:col>
      <xdr:colOff>104776</xdr:colOff>
      <xdr:row>21</xdr:row>
      <xdr:rowOff>109538</xdr:rowOff>
    </xdr:to>
    <xdr:sp macro="" textlink="">
      <xdr:nvSpPr>
        <xdr:cNvPr id="13" name="Triangle isocèle 12">
          <a:extLst>
            <a:ext uri="{FF2B5EF4-FFF2-40B4-BE49-F238E27FC236}">
              <a16:creationId xmlns:a16="http://schemas.microsoft.com/office/drawing/2014/main" id="{C646E066-68B1-4E0B-9E90-B268F77B5954}"/>
            </a:ext>
          </a:extLst>
        </xdr:cNvPr>
        <xdr:cNvSpPr/>
      </xdr:nvSpPr>
      <xdr:spPr>
        <a:xfrm rot="16200000">
          <a:off x="3934621" y="2463007"/>
          <a:ext cx="61914" cy="31747"/>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46</xdr:col>
      <xdr:colOff>12952</xdr:colOff>
      <xdr:row>45</xdr:row>
      <xdr:rowOff>76193</xdr:rowOff>
    </xdr:from>
    <xdr:to>
      <xdr:col>51</xdr:col>
      <xdr:colOff>47625</xdr:colOff>
      <xdr:row>49</xdr:row>
      <xdr:rowOff>95251</xdr:rowOff>
    </xdr:to>
    <xdr:sp macro="" textlink="">
      <xdr:nvSpPr>
        <xdr:cNvPr id="14" name="ZoneTexte 13">
          <a:extLst>
            <a:ext uri="{FF2B5EF4-FFF2-40B4-BE49-F238E27FC236}">
              <a16:creationId xmlns:a16="http://schemas.microsoft.com/office/drawing/2014/main" id="{1A1DB7A3-0F01-4449-A2B9-03CDD078020A}"/>
            </a:ext>
          </a:extLst>
        </xdr:cNvPr>
        <xdr:cNvSpPr txBox="1"/>
      </xdr:nvSpPr>
      <xdr:spPr>
        <a:xfrm>
          <a:off x="7147177" y="5857868"/>
          <a:ext cx="987173" cy="752483"/>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b="0" i="0">
              <a:solidFill>
                <a:schemeClr val="bg1"/>
              </a:solidFill>
              <a:effectLst/>
              <a:latin typeface="+mn-lt"/>
            </a:rPr>
            <a:t>Taux</a:t>
          </a:r>
          <a:r>
            <a:rPr lang="fr-FR" sz="800" b="0" i="0" baseline="0">
              <a:solidFill>
                <a:schemeClr val="bg1"/>
              </a:solidFill>
              <a:effectLst/>
              <a:latin typeface="+mn-lt"/>
            </a:rPr>
            <a:t> indicatif sur les prêts construction hors PHB 2.0 et Booster</a:t>
          </a:r>
          <a:endParaRPr lang="fr-FR" sz="800" i="0">
            <a:solidFill>
              <a:schemeClr val="bg1"/>
            </a:solidFill>
            <a:effectLst/>
            <a:latin typeface="+mn-lt"/>
          </a:endParaRPr>
        </a:p>
      </xdr:txBody>
    </xdr:sp>
    <xdr:clientData/>
  </xdr:twoCellAnchor>
  <xdr:twoCellAnchor>
    <xdr:from>
      <xdr:col>45</xdr:col>
      <xdr:colOff>34929</xdr:colOff>
      <xdr:row>46</xdr:row>
      <xdr:rowOff>76199</xdr:rowOff>
    </xdr:from>
    <xdr:to>
      <xdr:col>45</xdr:col>
      <xdr:colOff>114301</xdr:colOff>
      <xdr:row>46</xdr:row>
      <xdr:rowOff>138113</xdr:rowOff>
    </xdr:to>
    <xdr:sp macro="" textlink="">
      <xdr:nvSpPr>
        <xdr:cNvPr id="15" name="Triangle isocèle 14">
          <a:extLst>
            <a:ext uri="{FF2B5EF4-FFF2-40B4-BE49-F238E27FC236}">
              <a16:creationId xmlns:a16="http://schemas.microsoft.com/office/drawing/2014/main" id="{07401C08-5B79-4E22-AB37-580BF4745546}"/>
            </a:ext>
          </a:extLst>
        </xdr:cNvPr>
        <xdr:cNvSpPr/>
      </xdr:nvSpPr>
      <xdr:spPr>
        <a:xfrm rot="16200000">
          <a:off x="7096921" y="6006307"/>
          <a:ext cx="61914" cy="12697"/>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22</xdr:col>
      <xdr:colOff>47625</xdr:colOff>
      <xdr:row>26</xdr:row>
      <xdr:rowOff>107156</xdr:rowOff>
    </xdr:from>
    <xdr:to>
      <xdr:col>25</xdr:col>
      <xdr:colOff>17859</xdr:colOff>
      <xdr:row>30</xdr:row>
      <xdr:rowOff>117742</xdr:rowOff>
    </xdr:to>
    <xdr:cxnSp macro="">
      <xdr:nvCxnSpPr>
        <xdr:cNvPr id="16" name="Connecteur en angle 30">
          <a:extLst>
            <a:ext uri="{FF2B5EF4-FFF2-40B4-BE49-F238E27FC236}">
              <a16:creationId xmlns:a16="http://schemas.microsoft.com/office/drawing/2014/main" id="{5AC68CC7-212E-4284-BA59-F9D5046A50BE}"/>
            </a:ext>
          </a:extLst>
        </xdr:cNvPr>
        <xdr:cNvCxnSpPr/>
      </xdr:nvCxnSpPr>
      <xdr:spPr>
        <a:xfrm rot="5400000">
          <a:off x="4018424" y="3165807"/>
          <a:ext cx="629711" cy="494109"/>
        </a:xfrm>
        <a:prstGeom prst="bentConnector4">
          <a:avLst>
            <a:gd name="adj1" fmla="val 260"/>
            <a:gd name="adj2" fmla="val 142631"/>
          </a:avLst>
        </a:prstGeom>
        <a:ln w="28575" cap="flat" cmpd="sng">
          <a:solidFill>
            <a:srgbClr val="FF0000"/>
          </a:solidFill>
          <a:prstDash val="solid"/>
          <a:headEnd type="diamond" w="med" len="med"/>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105301</xdr:colOff>
      <xdr:row>46</xdr:row>
      <xdr:rowOff>4135</xdr:rowOff>
    </xdr:from>
    <xdr:to>
      <xdr:col>26</xdr:col>
      <xdr:colOff>154469</xdr:colOff>
      <xdr:row>50</xdr:row>
      <xdr:rowOff>0</xdr:rowOff>
    </xdr:to>
    <xdr:sp macro="" textlink="">
      <xdr:nvSpPr>
        <xdr:cNvPr id="17" name="ZoneTexte 16">
          <a:extLst>
            <a:ext uri="{FF2B5EF4-FFF2-40B4-BE49-F238E27FC236}">
              <a16:creationId xmlns:a16="http://schemas.microsoft.com/office/drawing/2014/main" id="{FA19E9B8-C536-4062-9E58-6BA0A84F1E6D}"/>
            </a:ext>
          </a:extLst>
        </xdr:cNvPr>
        <xdr:cNvSpPr txBox="1"/>
      </xdr:nvSpPr>
      <xdr:spPr>
        <a:xfrm>
          <a:off x="3591451" y="5909635"/>
          <a:ext cx="1315993" cy="72929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Calcul de la marge composite en cas de financement du foncier sur + de 50 ans</a:t>
          </a:r>
          <a:endParaRPr lang="fr-FR" sz="900" i="0">
            <a:solidFill>
              <a:schemeClr val="bg1"/>
            </a:solidFill>
            <a:effectLst/>
            <a:latin typeface="+mn-lt"/>
          </a:endParaRPr>
        </a:p>
      </xdr:txBody>
    </xdr:sp>
    <xdr:clientData/>
  </xdr:twoCellAnchor>
  <xdr:twoCellAnchor>
    <xdr:from>
      <xdr:col>26</xdr:col>
      <xdr:colOff>152540</xdr:colOff>
      <xdr:row>46</xdr:row>
      <xdr:rowOff>66675</xdr:rowOff>
    </xdr:from>
    <xdr:to>
      <xdr:col>26</xdr:col>
      <xdr:colOff>229841</xdr:colOff>
      <xdr:row>46</xdr:row>
      <xdr:rowOff>128589</xdr:rowOff>
    </xdr:to>
    <xdr:sp macro="" textlink="">
      <xdr:nvSpPr>
        <xdr:cNvPr id="18" name="Triangle isocèle 17">
          <a:extLst>
            <a:ext uri="{FF2B5EF4-FFF2-40B4-BE49-F238E27FC236}">
              <a16:creationId xmlns:a16="http://schemas.microsoft.com/office/drawing/2014/main" id="{72504676-2E29-4A56-BCEB-08E9E33B98FF}"/>
            </a:ext>
          </a:extLst>
        </xdr:cNvPr>
        <xdr:cNvSpPr/>
      </xdr:nvSpPr>
      <xdr:spPr>
        <a:xfrm rot="5400000">
          <a:off x="4913209" y="5964481"/>
          <a:ext cx="61914" cy="77301"/>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17673</xdr:colOff>
      <xdr:row>33</xdr:row>
      <xdr:rowOff>62532</xdr:rowOff>
    </xdr:from>
    <xdr:to>
      <xdr:col>62</xdr:col>
      <xdr:colOff>96217</xdr:colOff>
      <xdr:row>33</xdr:row>
      <xdr:rowOff>124446</xdr:rowOff>
    </xdr:to>
    <xdr:sp macro="" textlink="">
      <xdr:nvSpPr>
        <xdr:cNvPr id="19" name="Triangle isocèle 18">
          <a:extLst>
            <a:ext uri="{FF2B5EF4-FFF2-40B4-BE49-F238E27FC236}">
              <a16:creationId xmlns:a16="http://schemas.microsoft.com/office/drawing/2014/main" id="{6D8330D6-00C6-4A07-A483-EB862071EDC0}"/>
            </a:ext>
          </a:extLst>
        </xdr:cNvPr>
        <xdr:cNvSpPr/>
      </xdr:nvSpPr>
      <xdr:spPr>
        <a:xfrm rot="16200000">
          <a:off x="10084388" y="4292842"/>
          <a:ext cx="61914" cy="78544"/>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110444</xdr:colOff>
      <xdr:row>31</xdr:row>
      <xdr:rowOff>184432</xdr:rowOff>
    </xdr:from>
    <xdr:to>
      <xdr:col>65</xdr:col>
      <xdr:colOff>0</xdr:colOff>
      <xdr:row>37</xdr:row>
      <xdr:rowOff>95251</xdr:rowOff>
    </xdr:to>
    <xdr:sp macro="" textlink="">
      <xdr:nvSpPr>
        <xdr:cNvPr id="20" name="ZoneTexte 19">
          <a:extLst>
            <a:ext uri="{FF2B5EF4-FFF2-40B4-BE49-F238E27FC236}">
              <a16:creationId xmlns:a16="http://schemas.microsoft.com/office/drawing/2014/main" id="{468B106C-828D-4E7B-9D89-F362D9965E2A}"/>
            </a:ext>
          </a:extLst>
        </xdr:cNvPr>
        <xdr:cNvSpPr txBox="1"/>
      </xdr:nvSpPr>
      <xdr:spPr>
        <a:xfrm>
          <a:off x="10168844" y="4108732"/>
          <a:ext cx="1061131" cy="76806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fr-FR" sz="900" i="0">
            <a:solidFill>
              <a:schemeClr val="bg1"/>
            </a:solidFill>
            <a:effectLst/>
            <a:latin typeface="+mn-lt"/>
          </a:endParaRPr>
        </a:p>
      </xdr:txBody>
    </xdr:sp>
    <xdr:clientData/>
  </xdr:twoCellAnchor>
  <xdr:twoCellAnchor>
    <xdr:from>
      <xdr:col>67</xdr:col>
      <xdr:colOff>116975</xdr:colOff>
      <xdr:row>28</xdr:row>
      <xdr:rowOff>100262</xdr:rowOff>
    </xdr:from>
    <xdr:to>
      <xdr:col>74</xdr:col>
      <xdr:colOff>8356</xdr:colOff>
      <xdr:row>44</xdr:row>
      <xdr:rowOff>91908</xdr:rowOff>
    </xdr:to>
    <xdr:sp macro="" textlink="">
      <xdr:nvSpPr>
        <xdr:cNvPr id="21" name="Rectangle : coins arrondis 20">
          <a:extLst>
            <a:ext uri="{FF2B5EF4-FFF2-40B4-BE49-F238E27FC236}">
              <a16:creationId xmlns:a16="http://schemas.microsoft.com/office/drawing/2014/main" id="{455564DA-6581-4DC8-AAF9-827432747C04}"/>
            </a:ext>
          </a:extLst>
        </xdr:cNvPr>
        <xdr:cNvSpPr/>
      </xdr:nvSpPr>
      <xdr:spPr>
        <a:xfrm>
          <a:off x="12632825" y="3367337"/>
          <a:ext cx="3482306" cy="2382421"/>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85724</xdr:colOff>
      <xdr:row>31</xdr:row>
      <xdr:rowOff>247650</xdr:rowOff>
    </xdr:from>
    <xdr:to>
      <xdr:col>65</xdr:col>
      <xdr:colOff>28575</xdr:colOff>
      <xdr:row>38</xdr:row>
      <xdr:rowOff>9525</xdr:rowOff>
    </xdr:to>
    <xdr:sp macro="" textlink="">
      <xdr:nvSpPr>
        <xdr:cNvPr id="22" name="ZoneTexte 21">
          <a:extLst>
            <a:ext uri="{FF2B5EF4-FFF2-40B4-BE49-F238E27FC236}">
              <a16:creationId xmlns:a16="http://schemas.microsoft.com/office/drawing/2014/main" id="{30AA4438-D15F-42C1-BA0B-71B1B986892D}"/>
            </a:ext>
          </a:extLst>
        </xdr:cNvPr>
        <xdr:cNvSpPr txBox="1"/>
      </xdr:nvSpPr>
      <xdr:spPr>
        <a:xfrm>
          <a:off x="10144124" y="4171950"/>
          <a:ext cx="1114426"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prstClr val="white"/>
              </a:solidFill>
              <a:effectLst/>
              <a:uLnTx/>
              <a:uFillTx/>
              <a:latin typeface="+mn-lt"/>
              <a:ea typeface="+mn-ea"/>
              <a:cs typeface="+mn-cs"/>
            </a:rPr>
            <a:t>A SAISIR : ne peut pas dépasser le montant de droit  PHB 2.0 / Booster</a:t>
          </a:r>
        </a:p>
        <a:p>
          <a:endParaRPr lang="fr-FR" sz="1100"/>
        </a:p>
      </xdr:txBody>
    </xdr:sp>
    <xdr:clientData/>
  </xdr:twoCellAnchor>
  <xdr:twoCellAnchor>
    <xdr:from>
      <xdr:col>77</xdr:col>
      <xdr:colOff>0</xdr:colOff>
      <xdr:row>28</xdr:row>
      <xdr:rowOff>47625</xdr:rowOff>
    </xdr:from>
    <xdr:to>
      <xdr:col>80</xdr:col>
      <xdr:colOff>971550</xdr:colOff>
      <xdr:row>44</xdr:row>
      <xdr:rowOff>104775</xdr:rowOff>
    </xdr:to>
    <xdr:sp macro="" textlink="">
      <xdr:nvSpPr>
        <xdr:cNvPr id="23" name="Rectangle : coins arrondis 22">
          <a:extLst>
            <a:ext uri="{FF2B5EF4-FFF2-40B4-BE49-F238E27FC236}">
              <a16:creationId xmlns:a16="http://schemas.microsoft.com/office/drawing/2014/main" id="{C38BAB2C-887C-4C38-AAE9-6798B010738C}"/>
            </a:ext>
          </a:extLst>
        </xdr:cNvPr>
        <xdr:cNvSpPr/>
      </xdr:nvSpPr>
      <xdr:spPr>
        <a:xfrm>
          <a:off x="17506950" y="3314700"/>
          <a:ext cx="3057525" cy="2447925"/>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52</xdr:col>
      <xdr:colOff>82551</xdr:colOff>
      <xdr:row>29</xdr:row>
      <xdr:rowOff>174625</xdr:rowOff>
    </xdr:from>
    <xdr:to>
      <xdr:col>52</xdr:col>
      <xdr:colOff>169863</xdr:colOff>
      <xdr:row>30</xdr:row>
      <xdr:rowOff>7937</xdr:rowOff>
    </xdr:to>
    <xdr:sp macro="" textlink="">
      <xdr:nvSpPr>
        <xdr:cNvPr id="24" name="Triangle isocèle 23">
          <a:extLst>
            <a:ext uri="{FF2B5EF4-FFF2-40B4-BE49-F238E27FC236}">
              <a16:creationId xmlns:a16="http://schemas.microsoft.com/office/drawing/2014/main" id="{DEA2CB0C-0A6A-409E-B4A6-3D7493F57D1E}"/>
            </a:ext>
          </a:extLst>
        </xdr:cNvPr>
        <xdr:cNvSpPr/>
      </xdr:nvSpPr>
      <xdr:spPr>
        <a:xfrm flipV="1">
          <a:off x="8369301" y="3546475"/>
          <a:ext cx="87312" cy="71437"/>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43</xdr:col>
      <xdr:colOff>28578</xdr:colOff>
      <xdr:row>39</xdr:row>
      <xdr:rowOff>169946</xdr:rowOff>
    </xdr:from>
    <xdr:to>
      <xdr:col>58</xdr:col>
      <xdr:colOff>9526</xdr:colOff>
      <xdr:row>43</xdr:row>
      <xdr:rowOff>38099</xdr:rowOff>
    </xdr:to>
    <xdr:grpSp>
      <xdr:nvGrpSpPr>
        <xdr:cNvPr id="25" name="Groupe 24">
          <a:extLst>
            <a:ext uri="{FF2B5EF4-FFF2-40B4-BE49-F238E27FC236}">
              <a16:creationId xmlns:a16="http://schemas.microsoft.com/office/drawing/2014/main" id="{C3A18168-B638-41C1-BADB-E9DD8D35CB8E}"/>
            </a:ext>
          </a:extLst>
        </xdr:cNvPr>
        <xdr:cNvGrpSpPr/>
      </xdr:nvGrpSpPr>
      <xdr:grpSpPr>
        <a:xfrm>
          <a:off x="6848478" y="5180096"/>
          <a:ext cx="2362198" cy="334878"/>
          <a:chOff x="8450113" y="1396186"/>
          <a:chExt cx="2269682" cy="265945"/>
        </a:xfrm>
      </xdr:grpSpPr>
      <xdr:sp macro="" textlink="">
        <xdr:nvSpPr>
          <xdr:cNvPr id="26" name="ZoneTexte 25">
            <a:extLst>
              <a:ext uri="{FF2B5EF4-FFF2-40B4-BE49-F238E27FC236}">
                <a16:creationId xmlns:a16="http://schemas.microsoft.com/office/drawing/2014/main" id="{48D22AF7-8145-4CA0-A0FC-CCC14876FD28}"/>
              </a:ext>
            </a:extLst>
          </xdr:cNvPr>
          <xdr:cNvSpPr txBox="1"/>
        </xdr:nvSpPr>
        <xdr:spPr>
          <a:xfrm>
            <a:off x="8450113" y="1499242"/>
            <a:ext cx="2269682" cy="16288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lang="fr-FR" sz="900" b="0" i="0">
                <a:solidFill>
                  <a:schemeClr val="bg1"/>
                </a:solidFill>
                <a:latin typeface="+mn-lt"/>
              </a:rPr>
              <a:t>A décocher si pas</a:t>
            </a:r>
            <a:r>
              <a:rPr lang="fr-FR" sz="900" b="0" i="0" baseline="0">
                <a:solidFill>
                  <a:schemeClr val="bg1"/>
                </a:solidFill>
                <a:latin typeface="+mn-lt"/>
              </a:rPr>
              <a:t> de PHB 2.0 / Booster sur le PLS</a:t>
            </a:r>
            <a:endParaRPr lang="fr-FR" sz="900" i="1">
              <a:solidFill>
                <a:schemeClr val="bg1"/>
              </a:solidFill>
              <a:effectLst/>
              <a:latin typeface="+mn-lt"/>
            </a:endParaRPr>
          </a:p>
        </xdr:txBody>
      </xdr:sp>
      <xdr:sp macro="" textlink="">
        <xdr:nvSpPr>
          <xdr:cNvPr id="27" name="Triangle isocèle 26">
            <a:extLst>
              <a:ext uri="{FF2B5EF4-FFF2-40B4-BE49-F238E27FC236}">
                <a16:creationId xmlns:a16="http://schemas.microsoft.com/office/drawing/2014/main" id="{BF85C250-6D57-4B3A-B477-D5DE9F9DC635}"/>
              </a:ext>
            </a:extLst>
          </xdr:cNvPr>
          <xdr:cNvSpPr/>
        </xdr:nvSpPr>
        <xdr:spPr>
          <a:xfrm>
            <a:off x="8513932" y="1396186"/>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56</xdr:col>
      <xdr:colOff>57150</xdr:colOff>
      <xdr:row>40</xdr:row>
      <xdr:rowOff>9525</xdr:rowOff>
    </xdr:from>
    <xdr:to>
      <xdr:col>56</xdr:col>
      <xdr:colOff>187295</xdr:colOff>
      <xdr:row>41</xdr:row>
      <xdr:rowOff>115949</xdr:rowOff>
    </xdr:to>
    <xdr:sp macro="" textlink="">
      <xdr:nvSpPr>
        <xdr:cNvPr id="28" name="Triangle isocèle 27">
          <a:extLst>
            <a:ext uri="{FF2B5EF4-FFF2-40B4-BE49-F238E27FC236}">
              <a16:creationId xmlns:a16="http://schemas.microsoft.com/office/drawing/2014/main" id="{03216CB1-6197-484F-9EB6-7414AB769647}"/>
            </a:ext>
          </a:extLst>
        </xdr:cNvPr>
        <xdr:cNvSpPr/>
      </xdr:nvSpPr>
      <xdr:spPr>
        <a:xfrm>
          <a:off x="8991600" y="5191125"/>
          <a:ext cx="130145" cy="163574"/>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56853-3226-4551-8A08-FAD940AFDD65}">
  <dimension ref="A1:CD100"/>
  <sheetViews>
    <sheetView tabSelected="1" zoomScaleNormal="100" workbookViewId="0">
      <selection activeCell="E3" sqref="E3"/>
    </sheetView>
  </sheetViews>
  <sheetFormatPr baseColWidth="10" defaultRowHeight="15" outlineLevelCol="1" x14ac:dyDescent="0.25"/>
  <cols>
    <col min="1" max="2" width="1.7109375" style="67" customWidth="1"/>
    <col min="3" max="3" width="1.42578125" style="67" customWidth="1"/>
    <col min="4" max="4" width="1.7109375" style="67" customWidth="1"/>
    <col min="5" max="6" width="4.85546875" style="67" customWidth="1"/>
    <col min="7" max="7" width="1.28515625" style="67" customWidth="1"/>
    <col min="8" max="10" width="2.85546875" style="67" customWidth="1"/>
    <col min="11" max="11" width="3.28515625" style="67" customWidth="1"/>
    <col min="12" max="15" width="3.7109375" style="67" customWidth="1"/>
    <col min="16" max="16" width="1.42578125" style="67" customWidth="1"/>
    <col min="17" max="20" width="3.28515625" style="67" customWidth="1"/>
    <col min="21" max="23" width="0.85546875" style="125" customWidth="1"/>
    <col min="24" max="24" width="4.140625" style="67" customWidth="1"/>
    <col min="25" max="26" width="2.85546875" style="67" customWidth="1"/>
    <col min="27" max="27" width="3.5703125" style="67" customWidth="1"/>
    <col min="28" max="28" width="1.140625" style="67" customWidth="1"/>
    <col min="29" max="32" width="2.85546875" style="67" customWidth="1"/>
    <col min="33" max="33" width="2.5703125" style="125" customWidth="1"/>
    <col min="34" max="34" width="6.140625" style="125" hidden="1" customWidth="1"/>
    <col min="35" max="35" width="11.28515625" style="125" hidden="1" customWidth="1"/>
    <col min="36" max="36" width="6.7109375" style="125" hidden="1" customWidth="1"/>
    <col min="37" max="37" width="11.28515625" style="125" hidden="1" customWidth="1"/>
    <col min="38" max="38" width="11.42578125" style="125" hidden="1" customWidth="1"/>
    <col min="39" max="39" width="11.28515625" style="125" hidden="1" customWidth="1"/>
    <col min="40" max="40" width="3.28515625" style="67" customWidth="1"/>
    <col min="41" max="42" width="2.85546875" style="67" customWidth="1"/>
    <col min="43" max="43" width="3.28515625" style="67" customWidth="1"/>
    <col min="44" max="44" width="0.7109375" style="67" customWidth="1"/>
    <col min="45" max="45" width="3.28515625" style="67" customWidth="1"/>
    <col min="46" max="46" width="0.7109375" style="67" customWidth="1"/>
    <col min="47" max="48" width="3.28515625" style="67" customWidth="1"/>
    <col min="49" max="49" width="3" style="67" customWidth="1"/>
    <col min="50" max="50" width="3.28515625" style="67" customWidth="1"/>
    <col min="51" max="51" width="1.42578125" style="67" customWidth="1"/>
    <col min="52" max="55" width="3" style="67" customWidth="1"/>
    <col min="56" max="56" width="0.7109375" style="67" customWidth="1"/>
    <col min="57" max="57" width="3.28515625" style="67" customWidth="1"/>
    <col min="58" max="58" width="0.7109375" style="67" customWidth="1"/>
    <col min="59" max="59" width="3.7109375" style="67" customWidth="1"/>
    <col min="60" max="61" width="2.85546875" style="67" customWidth="1"/>
    <col min="62" max="62" width="3.42578125" style="67" customWidth="1"/>
    <col min="63" max="63" width="2.85546875" style="67" customWidth="1"/>
    <col min="64" max="64" width="10" style="67" customWidth="1"/>
    <col min="65" max="65" width="4.7109375" style="67" customWidth="1"/>
    <col min="66" max="66" width="6.5703125" style="67" customWidth="1"/>
    <col min="67" max="67" width="12.7109375" style="67" hidden="1" customWidth="1" outlineLevel="1"/>
    <col min="68" max="68" width="2.42578125" style="67" hidden="1" customWidth="1" outlineLevel="1"/>
    <col min="69" max="69" width="12.7109375" style="67" hidden="1" customWidth="1" outlineLevel="1"/>
    <col min="70" max="70" width="1.85546875" style="67" hidden="1" customWidth="1" outlineLevel="1"/>
    <col min="71" max="71" width="17.85546875" style="67" hidden="1" customWidth="1" outlineLevel="1"/>
    <col min="72" max="72" width="1.5703125" style="67" hidden="1" customWidth="1" outlineLevel="1"/>
    <col min="73" max="73" width="15.140625" style="67" hidden="1" customWidth="1" outlineLevel="1"/>
    <col min="74" max="74" width="2.28515625" style="67" hidden="1" customWidth="1" outlineLevel="1"/>
    <col min="75" max="75" width="3.85546875" style="67" hidden="1" customWidth="1" outlineLevel="1"/>
    <col min="76" max="76" width="13.85546875" style="67" hidden="1" customWidth="1" outlineLevel="1"/>
    <col min="77" max="77" width="3.28515625" style="67" hidden="1" customWidth="1" outlineLevel="1"/>
    <col min="78" max="78" width="11.140625" style="67" hidden="1" customWidth="1" outlineLevel="1"/>
    <col min="79" max="79" width="8.85546875" style="67" hidden="1" customWidth="1" outlineLevel="1"/>
    <col min="80" max="80" width="11.28515625" style="67" hidden="1" customWidth="1" outlineLevel="1"/>
    <col min="81" max="81" width="14.7109375" style="67" hidden="1" customWidth="1" outlineLevel="1"/>
    <col min="82" max="82" width="11.42578125" style="67" collapsed="1"/>
    <col min="83" max="16384" width="11.42578125" style="67"/>
  </cols>
  <sheetData>
    <row r="1" spans="1:81" ht="3.75" customHeight="1" x14ac:dyDescent="0.25">
      <c r="A1" s="65"/>
      <c r="B1" s="65"/>
      <c r="C1" s="66"/>
      <c r="D1" s="66"/>
      <c r="E1" s="66"/>
      <c r="F1" s="66"/>
      <c r="G1" s="66"/>
      <c r="H1" s="66"/>
      <c r="I1" s="66"/>
      <c r="J1" s="66"/>
      <c r="K1" s="66"/>
      <c r="L1" s="66"/>
      <c r="M1" s="66"/>
      <c r="N1" s="66"/>
      <c r="O1" s="66"/>
      <c r="P1" s="66"/>
      <c r="Q1" s="66"/>
      <c r="R1" s="66"/>
      <c r="S1" s="66"/>
      <c r="T1" s="66"/>
      <c r="U1" s="116"/>
      <c r="V1" s="116"/>
      <c r="W1" s="116"/>
      <c r="X1" s="66"/>
      <c r="Y1" s="66"/>
      <c r="Z1" s="66"/>
      <c r="AA1" s="66"/>
      <c r="AB1" s="66"/>
      <c r="AC1" s="66"/>
      <c r="AD1" s="66"/>
      <c r="AE1" s="66"/>
      <c r="AF1" s="66"/>
      <c r="AG1" s="116"/>
      <c r="AH1" s="116"/>
      <c r="AI1" s="116"/>
      <c r="AJ1" s="116"/>
      <c r="AK1" s="116"/>
      <c r="AL1" s="116"/>
      <c r="AM1" s="11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row>
    <row r="2" spans="1:81" ht="6" customHeight="1" x14ac:dyDescent="0.25">
      <c r="A2" s="65"/>
      <c r="B2" s="65"/>
      <c r="C2" s="66"/>
      <c r="D2" s="66"/>
      <c r="E2" s="66"/>
      <c r="F2" s="66"/>
      <c r="G2" s="66"/>
      <c r="H2" s="66"/>
      <c r="I2" s="66"/>
      <c r="J2" s="66"/>
      <c r="K2" s="66"/>
      <c r="L2" s="66"/>
      <c r="M2" s="66"/>
      <c r="N2" s="66"/>
      <c r="O2" s="244" t="s">
        <v>0</v>
      </c>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169"/>
      <c r="AS2" s="169"/>
      <c r="AT2" s="66"/>
      <c r="AU2" s="66"/>
      <c r="AV2" s="66"/>
      <c r="AW2" s="66"/>
      <c r="AX2" s="66"/>
      <c r="AY2" s="66"/>
      <c r="AZ2" s="66"/>
      <c r="BA2" s="66"/>
      <c r="BB2" s="66"/>
      <c r="BC2" s="66"/>
      <c r="BD2" s="245" t="s">
        <v>14</v>
      </c>
      <c r="BE2" s="245"/>
      <c r="BF2" s="245"/>
      <c r="BG2" s="245"/>
      <c r="BH2" s="245"/>
      <c r="BI2" s="245"/>
      <c r="BJ2" s="245"/>
      <c r="BK2" s="245"/>
      <c r="BL2" s="41"/>
      <c r="BM2" s="41"/>
      <c r="BN2" s="66"/>
      <c r="BO2" s="66"/>
      <c r="BP2" s="66"/>
      <c r="BQ2" s="66"/>
      <c r="BR2" s="66"/>
      <c r="BS2" s="66"/>
      <c r="BT2" s="66"/>
      <c r="BU2" s="66"/>
      <c r="BV2" s="66"/>
      <c r="BW2" s="66"/>
    </row>
    <row r="3" spans="1:81" ht="9.75" customHeight="1" x14ac:dyDescent="0.25">
      <c r="A3" s="65"/>
      <c r="B3" s="65"/>
      <c r="C3" s="115" t="s">
        <v>100</v>
      </c>
      <c r="D3" s="66"/>
      <c r="E3" s="66"/>
      <c r="F3" s="66"/>
      <c r="G3" s="66"/>
      <c r="H3" s="66"/>
      <c r="I3" s="66"/>
      <c r="J3" s="66"/>
      <c r="K3" s="66"/>
      <c r="L3" s="66"/>
      <c r="M3" s="66"/>
      <c r="N3" s="66"/>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169"/>
      <c r="AS3" s="169"/>
      <c r="AT3" s="66"/>
      <c r="AU3" s="66"/>
      <c r="AV3" s="66"/>
      <c r="AW3" s="66"/>
      <c r="AX3" s="66"/>
      <c r="AY3" s="66"/>
      <c r="AZ3" s="66"/>
      <c r="BA3" s="66"/>
      <c r="BB3" s="66"/>
      <c r="BC3" s="66"/>
      <c r="BD3" s="245"/>
      <c r="BE3" s="245"/>
      <c r="BF3" s="245"/>
      <c r="BG3" s="245"/>
      <c r="BH3" s="245"/>
      <c r="BI3" s="245"/>
      <c r="BJ3" s="245"/>
      <c r="BK3" s="245"/>
      <c r="BN3" s="66"/>
      <c r="BO3" s="66"/>
      <c r="BP3" s="66"/>
      <c r="BQ3" s="66"/>
      <c r="BR3" s="66"/>
      <c r="BS3" s="66"/>
      <c r="BT3" s="66"/>
      <c r="BU3" s="66"/>
      <c r="BV3" s="66"/>
      <c r="BW3" s="66"/>
    </row>
    <row r="4" spans="1:81" ht="9.75" customHeight="1" x14ac:dyDescent="0.25">
      <c r="A4" s="65"/>
      <c r="B4" s="65"/>
      <c r="C4" s="66"/>
      <c r="D4" s="66"/>
      <c r="E4" s="66"/>
      <c r="F4" s="66"/>
      <c r="G4" s="66"/>
      <c r="H4" s="66"/>
      <c r="I4" s="66"/>
      <c r="J4" s="66"/>
      <c r="K4" s="66"/>
      <c r="L4" s="66"/>
      <c r="M4" s="66"/>
      <c r="N4" s="66"/>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169"/>
      <c r="AS4" s="169"/>
      <c r="AT4" s="66"/>
      <c r="AU4" s="66"/>
      <c r="AV4" s="66"/>
      <c r="AW4" s="66"/>
      <c r="AX4" s="66"/>
      <c r="AY4" s="66"/>
      <c r="AZ4" s="66"/>
      <c r="BA4" s="66"/>
      <c r="BB4" s="66"/>
      <c r="BC4" s="66"/>
      <c r="BD4" s="245"/>
      <c r="BE4" s="245"/>
      <c r="BF4" s="245"/>
      <c r="BG4" s="245"/>
      <c r="BH4" s="245"/>
      <c r="BI4" s="245"/>
      <c r="BJ4" s="245"/>
      <c r="BK4" s="245"/>
      <c r="BN4" s="66"/>
      <c r="BS4" s="66"/>
      <c r="BT4" s="66"/>
      <c r="BU4" s="66"/>
      <c r="BV4" s="66"/>
      <c r="BW4" s="66"/>
    </row>
    <row r="5" spans="1:81" ht="9.75" customHeight="1" thickBot="1" x14ac:dyDescent="0.3">
      <c r="A5" s="65"/>
      <c r="B5" s="65"/>
      <c r="C5" s="66"/>
      <c r="D5" s="66"/>
      <c r="E5" s="246"/>
      <c r="F5" s="246"/>
      <c r="G5" s="246"/>
      <c r="H5" s="246"/>
      <c r="I5" s="246"/>
      <c r="J5" s="66"/>
      <c r="K5" s="40"/>
      <c r="L5" s="38"/>
      <c r="M5" s="38"/>
      <c r="N5" s="38"/>
      <c r="O5" s="38"/>
      <c r="P5" s="38"/>
      <c r="Q5" s="38"/>
      <c r="R5" s="38"/>
      <c r="S5" s="38"/>
      <c r="T5" s="38"/>
      <c r="U5" s="117"/>
      <c r="V5" s="117"/>
      <c r="W5" s="117"/>
      <c r="X5" s="38"/>
      <c r="Y5" s="38"/>
      <c r="Z5" s="38"/>
      <c r="AA5" s="38"/>
      <c r="AB5" s="38"/>
      <c r="AC5" s="38"/>
      <c r="AD5" s="38"/>
      <c r="AE5" s="38"/>
      <c r="AF5" s="38"/>
      <c r="AG5" s="117"/>
      <c r="AH5" s="117"/>
      <c r="AI5" s="117"/>
      <c r="AJ5" s="117"/>
      <c r="AK5" s="117"/>
      <c r="AL5" s="117"/>
      <c r="AM5" s="117"/>
      <c r="AN5" s="38"/>
      <c r="AO5" s="38"/>
      <c r="AP5" s="38"/>
      <c r="AQ5" s="38"/>
      <c r="AR5" s="38"/>
      <c r="AS5" s="38"/>
      <c r="AT5" s="38"/>
      <c r="AU5" s="38"/>
      <c r="AV5" s="38"/>
      <c r="AW5" s="39"/>
      <c r="BD5" s="245"/>
      <c r="BE5" s="245"/>
      <c r="BF5" s="245"/>
      <c r="BG5" s="245"/>
      <c r="BH5" s="245"/>
      <c r="BI5" s="245"/>
      <c r="BJ5" s="245"/>
      <c r="BK5" s="245"/>
      <c r="BN5" s="66"/>
      <c r="BO5" s="66"/>
      <c r="BP5" s="66"/>
      <c r="BQ5" s="66"/>
      <c r="BR5" s="66"/>
      <c r="BS5" s="66"/>
      <c r="BT5" s="66"/>
      <c r="BU5" s="66"/>
      <c r="BV5" s="66"/>
      <c r="BW5" s="66"/>
    </row>
    <row r="6" spans="1:81" ht="7.5" customHeight="1" x14ac:dyDescent="0.25">
      <c r="A6" s="65"/>
      <c r="B6" s="65"/>
      <c r="C6" s="66"/>
      <c r="D6" s="66"/>
      <c r="E6" s="246"/>
      <c r="F6" s="246"/>
      <c r="G6" s="246"/>
      <c r="H6" s="246"/>
      <c r="I6" s="246"/>
      <c r="J6" s="66"/>
      <c r="K6" s="25"/>
      <c r="L6" s="26"/>
      <c r="M6" s="26"/>
      <c r="N6" s="26"/>
      <c r="O6" s="26"/>
      <c r="P6" s="26"/>
      <c r="Q6" s="26"/>
      <c r="R6" s="26"/>
      <c r="S6" s="26"/>
      <c r="T6" s="26"/>
      <c r="U6" s="118"/>
      <c r="V6" s="118"/>
      <c r="W6" s="118"/>
      <c r="X6" s="27"/>
      <c r="Y6" s="27"/>
      <c r="Z6" s="27"/>
      <c r="AA6" s="27"/>
      <c r="AB6" s="27"/>
      <c r="AC6" s="27"/>
      <c r="AD6" s="27"/>
      <c r="AE6" s="27"/>
      <c r="AF6" s="27"/>
      <c r="AG6" s="118"/>
      <c r="AH6" s="118"/>
      <c r="AI6" s="118"/>
      <c r="AJ6" s="118"/>
      <c r="AK6" s="118"/>
      <c r="AL6" s="118"/>
      <c r="AM6" s="118"/>
      <c r="AN6" s="27"/>
      <c r="AO6" s="27"/>
      <c r="AP6" s="27"/>
      <c r="AQ6" s="27"/>
      <c r="AR6" s="27"/>
      <c r="AS6" s="27"/>
      <c r="AT6" s="27"/>
      <c r="AU6" s="27"/>
      <c r="AV6" s="27"/>
      <c r="AW6" s="28"/>
      <c r="BD6" s="245"/>
      <c r="BE6" s="245"/>
      <c r="BF6" s="245"/>
      <c r="BG6" s="245"/>
      <c r="BH6" s="245"/>
      <c r="BI6" s="245"/>
      <c r="BJ6" s="245"/>
      <c r="BK6" s="245"/>
      <c r="BN6" s="66"/>
      <c r="BO6" s="66"/>
      <c r="BP6" s="66"/>
      <c r="BQ6" s="66"/>
      <c r="BR6" s="66"/>
      <c r="BS6" s="66"/>
      <c r="BT6" s="66"/>
      <c r="BU6" s="66"/>
      <c r="BV6" s="66"/>
      <c r="BW6" s="66"/>
    </row>
    <row r="7" spans="1:81" ht="14.25" customHeight="1" x14ac:dyDescent="0.25">
      <c r="A7" s="65"/>
      <c r="B7" s="65"/>
      <c r="C7" s="66"/>
      <c r="D7" s="66"/>
      <c r="E7" s="246"/>
      <c r="F7" s="246"/>
      <c r="G7" s="246"/>
      <c r="H7" s="246"/>
      <c r="I7" s="246"/>
      <c r="J7" s="66"/>
      <c r="K7" s="25"/>
      <c r="L7" s="29" t="s">
        <v>1</v>
      </c>
      <c r="M7" s="29"/>
      <c r="N7" s="26"/>
      <c r="O7" s="26"/>
      <c r="P7" s="247" t="s">
        <v>12</v>
      </c>
      <c r="Q7" s="248"/>
      <c r="R7" s="248"/>
      <c r="S7" s="249"/>
      <c r="T7" s="68"/>
      <c r="U7" s="119"/>
      <c r="V7" s="119"/>
      <c r="W7" s="119"/>
      <c r="X7" s="27"/>
      <c r="Y7" s="27"/>
      <c r="Z7" s="27"/>
      <c r="AA7" s="27"/>
      <c r="AB7" s="27"/>
      <c r="AC7" s="27"/>
      <c r="AD7" s="27"/>
      <c r="AE7" s="27"/>
      <c r="AF7" s="27"/>
      <c r="AG7" s="118"/>
      <c r="AH7" s="118"/>
      <c r="AI7" s="118"/>
      <c r="AJ7" s="118"/>
      <c r="AK7" s="118"/>
      <c r="AL7" s="118"/>
      <c r="AM7" s="118"/>
      <c r="AN7" s="27"/>
      <c r="AO7" s="27"/>
      <c r="AP7" s="27"/>
      <c r="AQ7" s="27"/>
      <c r="AR7" s="27"/>
      <c r="AS7" s="27"/>
      <c r="AT7" s="27"/>
      <c r="AU7" s="27"/>
      <c r="AV7" s="27"/>
      <c r="AW7" s="28"/>
      <c r="BD7" s="245"/>
      <c r="BE7" s="245"/>
      <c r="BF7" s="245"/>
      <c r="BG7" s="245"/>
      <c r="BH7" s="245"/>
      <c r="BI7" s="245"/>
      <c r="BJ7" s="245"/>
      <c r="BK7" s="245"/>
      <c r="BN7" s="66"/>
      <c r="BO7" s="66"/>
      <c r="BP7" s="66"/>
      <c r="BQ7" s="66"/>
      <c r="BR7" s="66"/>
      <c r="BS7" s="66"/>
      <c r="BT7" s="66"/>
      <c r="BU7" s="66"/>
      <c r="BV7" s="66"/>
      <c r="BW7" s="66"/>
    </row>
    <row r="8" spans="1:81" ht="13.5" customHeight="1" thickBot="1" x14ac:dyDescent="0.3">
      <c r="A8" s="65"/>
      <c r="B8" s="65"/>
      <c r="C8" s="66"/>
      <c r="D8" s="66"/>
      <c r="E8" s="246"/>
      <c r="F8" s="246"/>
      <c r="G8" s="246"/>
      <c r="H8" s="246"/>
      <c r="I8" s="246"/>
      <c r="J8" s="66"/>
      <c r="K8" s="30"/>
      <c r="L8" s="31"/>
      <c r="M8" s="31"/>
      <c r="N8" s="31"/>
      <c r="O8" s="31"/>
      <c r="P8" s="31"/>
      <c r="Q8" s="31"/>
      <c r="R8" s="31"/>
      <c r="S8" s="31"/>
      <c r="T8" s="31"/>
      <c r="U8" s="118"/>
      <c r="V8" s="118"/>
      <c r="W8" s="118"/>
      <c r="X8" s="250" t="s">
        <v>3</v>
      </c>
      <c r="Y8" s="250"/>
      <c r="Z8" s="250"/>
      <c r="AA8" s="250" t="s">
        <v>4</v>
      </c>
      <c r="AB8" s="250"/>
      <c r="AC8" s="250"/>
      <c r="AD8" s="250" t="s">
        <v>5</v>
      </c>
      <c r="AE8" s="250"/>
      <c r="AF8" s="250"/>
      <c r="AG8" s="251" t="s">
        <v>6</v>
      </c>
      <c r="AH8" s="251"/>
      <c r="AI8" s="251"/>
      <c r="AJ8" s="251"/>
      <c r="AK8" s="251"/>
      <c r="AL8" s="251"/>
      <c r="AM8" s="251"/>
      <c r="AN8" s="251"/>
      <c r="AO8" s="251"/>
      <c r="AP8" s="31"/>
      <c r="AQ8" s="252" t="s">
        <v>7</v>
      </c>
      <c r="AR8" s="252"/>
      <c r="AS8" s="252"/>
      <c r="AT8" s="252"/>
      <c r="AU8" s="252"/>
      <c r="AV8" s="252"/>
      <c r="AW8" s="28"/>
      <c r="BG8" s="41"/>
      <c r="BN8" s="66"/>
      <c r="BO8" s="66"/>
      <c r="BP8" s="66"/>
      <c r="BQ8" s="66"/>
      <c r="BR8" s="66"/>
      <c r="BS8" s="66"/>
      <c r="BT8" s="66"/>
      <c r="BU8" s="66"/>
      <c r="BV8" s="66"/>
      <c r="BW8" s="66"/>
    </row>
    <row r="9" spans="1:81" ht="13.5" customHeight="1" thickBot="1" x14ac:dyDescent="0.3">
      <c r="A9" s="65"/>
      <c r="B9" s="65"/>
      <c r="C9" s="66"/>
      <c r="D9" s="66"/>
      <c r="E9" s="246"/>
      <c r="F9" s="246"/>
      <c r="G9" s="246"/>
      <c r="H9" s="246"/>
      <c r="I9" s="246"/>
      <c r="J9" s="66"/>
      <c r="K9" s="30"/>
      <c r="L9" s="29" t="s">
        <v>8</v>
      </c>
      <c r="M9" s="31"/>
      <c r="N9" s="31"/>
      <c r="O9" s="31"/>
      <c r="P9" s="31"/>
      <c r="Q9" s="31"/>
      <c r="R9" s="31"/>
      <c r="S9" s="31"/>
      <c r="T9" s="31"/>
      <c r="U9" s="118"/>
      <c r="V9" s="118"/>
      <c r="W9" s="118"/>
      <c r="X9" s="253"/>
      <c r="Y9" s="254"/>
      <c r="Z9" s="255"/>
      <c r="AA9" s="253"/>
      <c r="AB9" s="254"/>
      <c r="AC9" s="255"/>
      <c r="AD9" s="253"/>
      <c r="AE9" s="254"/>
      <c r="AF9" s="255"/>
      <c r="AG9" s="253"/>
      <c r="AH9" s="254"/>
      <c r="AI9" s="254"/>
      <c r="AJ9" s="254"/>
      <c r="AK9" s="254"/>
      <c r="AL9" s="254"/>
      <c r="AM9" s="254"/>
      <c r="AN9" s="254"/>
      <c r="AO9" s="255"/>
      <c r="AP9" s="36"/>
      <c r="AQ9" s="262">
        <f>SUM(X9:AO9)</f>
        <v>0</v>
      </c>
      <c r="AR9" s="263"/>
      <c r="AS9" s="263"/>
      <c r="AT9" s="263"/>
      <c r="AU9" s="263"/>
      <c r="AV9" s="264"/>
      <c r="AW9" s="28"/>
      <c r="BH9" s="66"/>
      <c r="BI9" s="66"/>
      <c r="BJ9" s="66"/>
      <c r="BK9" s="66"/>
      <c r="BL9" s="66"/>
      <c r="BM9" s="66"/>
      <c r="BN9" s="66"/>
      <c r="BO9" s="66"/>
      <c r="BP9" s="66"/>
      <c r="BQ9" s="66"/>
      <c r="BR9" s="66"/>
      <c r="BS9" s="66"/>
      <c r="BT9" s="66"/>
      <c r="BU9" s="66"/>
      <c r="BV9" s="66"/>
      <c r="BW9" s="66"/>
    </row>
    <row r="10" spans="1:81" ht="4.5" customHeight="1" thickBot="1" x14ac:dyDescent="0.3">
      <c r="A10" s="65"/>
      <c r="B10" s="65"/>
      <c r="C10" s="66"/>
      <c r="D10" s="66"/>
      <c r="E10" s="246"/>
      <c r="F10" s="246"/>
      <c r="G10" s="246"/>
      <c r="H10" s="246"/>
      <c r="I10" s="246"/>
      <c r="J10" s="66"/>
      <c r="K10" s="30"/>
      <c r="L10" s="29"/>
      <c r="M10" s="31"/>
      <c r="N10" s="31"/>
      <c r="O10" s="31"/>
      <c r="P10" s="31"/>
      <c r="Q10" s="31"/>
      <c r="R10" s="31"/>
      <c r="S10" s="31"/>
      <c r="T10" s="31"/>
      <c r="U10" s="118"/>
      <c r="V10" s="118"/>
      <c r="W10" s="118"/>
      <c r="X10" s="126"/>
      <c r="Y10" s="126"/>
      <c r="Z10" s="126"/>
      <c r="AA10" s="126"/>
      <c r="AB10" s="126"/>
      <c r="AC10" s="126"/>
      <c r="AD10" s="126"/>
      <c r="AE10" s="126"/>
      <c r="AF10" s="126"/>
      <c r="AG10" s="135"/>
      <c r="AH10" s="135"/>
      <c r="AI10" s="135"/>
      <c r="AJ10" s="135"/>
      <c r="AK10" s="135"/>
      <c r="AL10" s="135"/>
      <c r="AM10" s="135"/>
      <c r="AN10" s="126"/>
      <c r="AO10" s="126"/>
      <c r="AP10" s="36"/>
      <c r="AQ10" s="127"/>
      <c r="AR10" s="127"/>
      <c r="AS10" s="127"/>
      <c r="AT10" s="127"/>
      <c r="AU10" s="127"/>
      <c r="AV10" s="127"/>
      <c r="AW10" s="28"/>
      <c r="BH10" s="66"/>
      <c r="BI10" s="66"/>
      <c r="BJ10" s="66"/>
      <c r="BK10" s="66"/>
      <c r="BL10" s="66"/>
      <c r="BM10" s="66"/>
      <c r="BN10" s="66"/>
      <c r="BO10" s="66"/>
      <c r="BP10" s="66"/>
      <c r="BQ10" s="66"/>
      <c r="BR10" s="66"/>
      <c r="BS10" s="66"/>
      <c r="BT10" s="66"/>
      <c r="BU10" s="66"/>
      <c r="BV10" s="66"/>
      <c r="BW10" s="66"/>
    </row>
    <row r="11" spans="1:81" ht="15" customHeight="1" thickBot="1" x14ac:dyDescent="0.3">
      <c r="A11" s="65"/>
      <c r="B11" s="65"/>
      <c r="C11" s="66"/>
      <c r="D11" s="66"/>
      <c r="E11" s="246"/>
      <c r="F11" s="246"/>
      <c r="G11" s="246"/>
      <c r="H11" s="246"/>
      <c r="I11" s="246"/>
      <c r="J11" s="66"/>
      <c r="K11" s="30"/>
      <c r="L11" s="265" t="s">
        <v>94</v>
      </c>
      <c r="M11" s="265"/>
      <c r="N11" s="265"/>
      <c r="O11" s="265"/>
      <c r="P11" s="265"/>
      <c r="Q11" s="265"/>
      <c r="R11" s="265"/>
      <c r="S11" s="265"/>
      <c r="T11" s="265"/>
      <c r="U11" s="118"/>
      <c r="V11" s="118"/>
      <c r="W11" s="118"/>
      <c r="X11" s="266">
        <v>0</v>
      </c>
      <c r="Y11" s="267"/>
      <c r="Z11" s="268"/>
      <c r="AA11" s="266">
        <v>0</v>
      </c>
      <c r="AB11" s="267"/>
      <c r="AC11" s="268"/>
      <c r="AD11" s="266">
        <v>0</v>
      </c>
      <c r="AE11" s="267"/>
      <c r="AF11" s="268"/>
      <c r="AG11" s="137"/>
      <c r="AH11" s="135"/>
      <c r="AI11" s="135"/>
      <c r="AJ11" s="135"/>
      <c r="AK11" s="135"/>
      <c r="AL11" s="135"/>
      <c r="AM11" s="135"/>
      <c r="AN11" s="126"/>
      <c r="AO11" s="128"/>
      <c r="AP11" s="36"/>
      <c r="AQ11" s="269">
        <f>SUM(X11:AF11)</f>
        <v>0</v>
      </c>
      <c r="AR11" s="270"/>
      <c r="AS11" s="270"/>
      <c r="AT11" s="270"/>
      <c r="AU11" s="270"/>
      <c r="AV11" s="271"/>
      <c r="AW11" s="28"/>
      <c r="BH11" s="66"/>
      <c r="BI11" s="66"/>
      <c r="BJ11" s="66"/>
      <c r="BK11" s="66"/>
      <c r="BL11" s="66"/>
      <c r="BM11" s="66"/>
      <c r="BN11" s="66"/>
      <c r="BO11" s="66"/>
      <c r="BP11" s="66"/>
      <c r="BQ11" s="66"/>
      <c r="BR11" s="66"/>
      <c r="BS11" s="66"/>
      <c r="BT11" s="66"/>
      <c r="BU11" s="66"/>
      <c r="BV11" s="66"/>
      <c r="BW11" s="66"/>
    </row>
    <row r="12" spans="1:81" ht="8.25" customHeight="1" thickBot="1" x14ac:dyDescent="0.3">
      <c r="A12" s="65"/>
      <c r="B12" s="65"/>
      <c r="C12" s="66"/>
      <c r="D12" s="66"/>
      <c r="E12" s="246"/>
      <c r="F12" s="246"/>
      <c r="G12" s="246"/>
      <c r="H12" s="246"/>
      <c r="I12" s="246"/>
      <c r="J12" s="66"/>
      <c r="K12" s="30"/>
      <c r="L12" s="265"/>
      <c r="M12" s="265"/>
      <c r="N12" s="265"/>
      <c r="O12" s="265"/>
      <c r="P12" s="265"/>
      <c r="Q12" s="265"/>
      <c r="R12" s="265"/>
      <c r="S12" s="265"/>
      <c r="T12" s="265"/>
      <c r="U12" s="118"/>
      <c r="V12" s="118"/>
      <c r="W12" s="118"/>
      <c r="X12" s="36"/>
      <c r="Y12" s="36"/>
      <c r="Z12" s="36"/>
      <c r="AA12" s="36"/>
      <c r="AB12" s="36"/>
      <c r="AC12" s="36"/>
      <c r="AD12" s="36"/>
      <c r="AE12" s="36"/>
      <c r="AF12" s="36"/>
      <c r="AG12" s="138"/>
      <c r="AH12" s="138"/>
      <c r="AI12" s="138"/>
      <c r="AJ12" s="138"/>
      <c r="AK12" s="138"/>
      <c r="AL12" s="138"/>
      <c r="AM12" s="138"/>
      <c r="AN12" s="37"/>
      <c r="AO12" s="37"/>
      <c r="AP12" s="36"/>
      <c r="AQ12" s="61"/>
      <c r="AR12" s="61"/>
      <c r="AS12" s="61"/>
      <c r="AT12" s="61"/>
      <c r="AU12" s="61"/>
      <c r="AV12" s="61"/>
      <c r="AW12" s="28"/>
      <c r="BH12" s="66"/>
      <c r="BI12" s="66"/>
      <c r="BJ12" s="66"/>
      <c r="BK12" s="66"/>
      <c r="BL12" s="66"/>
      <c r="BM12" s="66"/>
      <c r="BN12" s="66"/>
      <c r="BO12" s="66"/>
      <c r="BP12" s="66"/>
      <c r="BQ12" s="66"/>
      <c r="BR12" s="66"/>
      <c r="BS12" s="66"/>
      <c r="BT12" s="66"/>
      <c r="BU12" s="66"/>
      <c r="BV12" s="66"/>
      <c r="BW12" s="66"/>
    </row>
    <row r="13" spans="1:81" ht="12.75" customHeight="1" thickBot="1" x14ac:dyDescent="0.3">
      <c r="A13" s="65"/>
      <c r="B13" s="65"/>
      <c r="C13" s="66"/>
      <c r="D13" s="66"/>
      <c r="E13" s="246"/>
      <c r="F13" s="246"/>
      <c r="G13" s="246"/>
      <c r="H13" s="246"/>
      <c r="I13" s="246"/>
      <c r="J13" s="66"/>
      <c r="K13" s="30"/>
      <c r="L13" s="29" t="s">
        <v>9</v>
      </c>
      <c r="M13" s="31"/>
      <c r="N13" s="31"/>
      <c r="O13" s="31"/>
      <c r="P13" s="31"/>
      <c r="Q13" s="31"/>
      <c r="R13" s="31"/>
      <c r="S13" s="31"/>
      <c r="T13" s="31"/>
      <c r="U13" s="118"/>
      <c r="V13" s="118"/>
      <c r="W13" s="118"/>
      <c r="X13" s="256"/>
      <c r="Y13" s="257"/>
      <c r="Z13" s="258"/>
      <c r="AA13" s="256"/>
      <c r="AB13" s="257"/>
      <c r="AC13" s="258"/>
      <c r="AD13" s="256"/>
      <c r="AE13" s="257"/>
      <c r="AF13" s="258"/>
      <c r="AG13" s="256"/>
      <c r="AH13" s="257"/>
      <c r="AI13" s="257"/>
      <c r="AJ13" s="257"/>
      <c r="AK13" s="257"/>
      <c r="AL13" s="257"/>
      <c r="AM13" s="257"/>
      <c r="AN13" s="257"/>
      <c r="AO13" s="258"/>
      <c r="AP13" s="36"/>
      <c r="AQ13" s="259">
        <f>SUM(X13:AO13)</f>
        <v>0</v>
      </c>
      <c r="AR13" s="260"/>
      <c r="AS13" s="260"/>
      <c r="AT13" s="260"/>
      <c r="AU13" s="260"/>
      <c r="AV13" s="261"/>
      <c r="AW13" s="28"/>
      <c r="BH13" s="66"/>
      <c r="BI13" s="66"/>
      <c r="BJ13" s="66"/>
      <c r="BK13" s="66"/>
      <c r="BL13" s="66"/>
      <c r="BM13" s="66"/>
      <c r="BN13" s="66"/>
      <c r="BO13" s="66"/>
      <c r="BP13" s="66"/>
      <c r="BQ13" s="66"/>
      <c r="BR13" s="66"/>
      <c r="BS13" s="66"/>
      <c r="BT13" s="66"/>
      <c r="BU13" s="66"/>
      <c r="BV13" s="66"/>
      <c r="BW13" s="66"/>
    </row>
    <row r="14" spans="1:81" ht="4.5" customHeight="1" thickBot="1" x14ac:dyDescent="0.3">
      <c r="A14" s="65"/>
      <c r="B14" s="65"/>
      <c r="C14" s="66"/>
      <c r="D14" s="66"/>
      <c r="E14" s="246"/>
      <c r="F14" s="246"/>
      <c r="G14" s="246"/>
      <c r="H14" s="246"/>
      <c r="I14" s="246"/>
      <c r="J14" s="66"/>
      <c r="K14" s="32"/>
      <c r="L14" s="33"/>
      <c r="M14" s="34"/>
      <c r="N14" s="34"/>
      <c r="O14" s="34"/>
      <c r="P14" s="34"/>
      <c r="Q14" s="34"/>
      <c r="R14" s="34"/>
      <c r="S14" s="34"/>
      <c r="T14" s="34"/>
      <c r="U14" s="120"/>
      <c r="V14" s="120"/>
      <c r="W14" s="120"/>
      <c r="X14" s="34"/>
      <c r="Y14" s="34"/>
      <c r="Z14" s="34"/>
      <c r="AA14" s="34"/>
      <c r="AB14" s="34"/>
      <c r="AC14" s="34"/>
      <c r="AD14" s="34"/>
      <c r="AE14" s="34"/>
      <c r="AF14" s="34"/>
      <c r="AG14" s="120"/>
      <c r="AH14" s="120"/>
      <c r="AI14" s="120"/>
      <c r="AJ14" s="120"/>
      <c r="AK14" s="120"/>
      <c r="AL14" s="120"/>
      <c r="AM14" s="120"/>
      <c r="AN14" s="34"/>
      <c r="AO14" s="34"/>
      <c r="AP14" s="34"/>
      <c r="AQ14" s="34"/>
      <c r="AR14" s="34"/>
      <c r="AS14" s="34"/>
      <c r="AT14" s="34"/>
      <c r="AU14" s="34"/>
      <c r="AV14" s="34"/>
      <c r="AW14" s="35"/>
      <c r="BH14" s="66"/>
      <c r="BI14" s="66"/>
      <c r="BJ14" s="66"/>
      <c r="BK14" s="66"/>
      <c r="BL14" s="66"/>
      <c r="BM14" s="66"/>
      <c r="BN14" s="66"/>
      <c r="BO14" s="66"/>
      <c r="BP14" s="66"/>
      <c r="BQ14" s="66"/>
      <c r="BR14" s="66"/>
      <c r="BS14" s="66"/>
      <c r="BT14" s="66"/>
      <c r="BU14" s="66"/>
      <c r="BV14" s="66"/>
      <c r="BW14" s="66"/>
    </row>
    <row r="15" spans="1:81" ht="9.75" customHeight="1" x14ac:dyDescent="0.25">
      <c r="A15" s="65"/>
      <c r="B15" s="65"/>
      <c r="C15" s="66"/>
      <c r="D15" s="66"/>
      <c r="E15" s="66"/>
      <c r="F15" s="66"/>
      <c r="G15" s="66"/>
      <c r="H15" s="66"/>
      <c r="I15" s="66"/>
      <c r="J15" s="66"/>
      <c r="K15" s="66"/>
      <c r="L15" s="66"/>
      <c r="M15" s="66"/>
      <c r="N15" s="66"/>
      <c r="O15" s="66"/>
      <c r="P15" s="66"/>
      <c r="Q15" s="66"/>
      <c r="R15" s="66"/>
      <c r="S15" s="66"/>
      <c r="T15" s="66"/>
      <c r="U15" s="116"/>
      <c r="V15" s="116"/>
      <c r="W15" s="116"/>
      <c r="X15" s="66"/>
      <c r="Y15" s="66"/>
      <c r="Z15" s="66"/>
      <c r="AA15" s="66"/>
      <c r="AB15" s="66"/>
      <c r="AC15" s="66"/>
      <c r="AD15" s="66"/>
      <c r="AE15" s="66"/>
      <c r="AF15" s="66"/>
      <c r="AG15" s="116"/>
      <c r="AH15" s="116"/>
      <c r="AI15" s="116"/>
      <c r="AJ15" s="116"/>
      <c r="AK15" s="116"/>
      <c r="AL15" s="116"/>
      <c r="AM15" s="11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row>
    <row r="16" spans="1:81" ht="7.5" customHeight="1" x14ac:dyDescent="0.25">
      <c r="A16" s="65"/>
      <c r="B16" s="65"/>
      <c r="C16" s="66"/>
      <c r="D16" s="284" t="s">
        <v>15</v>
      </c>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66"/>
      <c r="BO16" s="281" t="s">
        <v>66</v>
      </c>
      <c r="BP16" s="281"/>
      <c r="BQ16" s="281"/>
      <c r="BR16" s="281"/>
      <c r="BS16" s="281"/>
      <c r="BT16" s="281"/>
      <c r="BU16" s="281"/>
      <c r="BV16" s="281"/>
      <c r="BW16" s="281"/>
      <c r="BX16" s="281"/>
      <c r="BY16" s="281"/>
      <c r="BZ16" s="281"/>
      <c r="CA16" s="281"/>
      <c r="CB16" s="281"/>
      <c r="CC16" s="281"/>
    </row>
    <row r="17" spans="1:81" ht="7.5" customHeight="1" x14ac:dyDescent="0.25">
      <c r="A17" s="65"/>
      <c r="B17" s="65"/>
      <c r="C17" s="66"/>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R17" s="284"/>
      <c r="AS17" s="284"/>
      <c r="AT17" s="284"/>
      <c r="AU17" s="284"/>
      <c r="AV17" s="284"/>
      <c r="AW17" s="284"/>
      <c r="AX17" s="284"/>
      <c r="AY17" s="284"/>
      <c r="AZ17" s="284"/>
      <c r="BA17" s="284"/>
      <c r="BB17" s="284"/>
      <c r="BC17" s="284"/>
      <c r="BD17" s="284"/>
      <c r="BE17" s="284"/>
      <c r="BF17" s="284"/>
      <c r="BG17" s="284"/>
      <c r="BH17" s="284"/>
      <c r="BI17" s="284"/>
      <c r="BJ17" s="284"/>
      <c r="BK17" s="284"/>
      <c r="BL17" s="284"/>
      <c r="BM17" s="284"/>
      <c r="BN17" s="66"/>
      <c r="BO17" s="281"/>
      <c r="BP17" s="281"/>
      <c r="BQ17" s="281"/>
      <c r="BR17" s="281"/>
      <c r="BS17" s="281"/>
      <c r="BT17" s="281"/>
      <c r="BU17" s="281"/>
      <c r="BV17" s="281"/>
      <c r="BW17" s="281"/>
      <c r="BX17" s="281"/>
      <c r="BY17" s="281"/>
      <c r="BZ17" s="281"/>
      <c r="CA17" s="281"/>
      <c r="CB17" s="281"/>
      <c r="CC17" s="281"/>
    </row>
    <row r="18" spans="1:81" ht="5.25" customHeight="1" x14ac:dyDescent="0.25">
      <c r="A18" s="65"/>
      <c r="B18" s="65"/>
      <c r="C18" s="66"/>
      <c r="D18" s="66"/>
      <c r="E18" s="66"/>
      <c r="F18" s="66"/>
      <c r="G18" s="66"/>
      <c r="H18" s="66"/>
      <c r="I18" s="66"/>
      <c r="J18" s="66"/>
      <c r="K18" s="66"/>
      <c r="L18" s="66"/>
      <c r="M18" s="66"/>
      <c r="N18" s="66"/>
      <c r="O18" s="66"/>
      <c r="P18" s="66"/>
      <c r="Q18" s="66"/>
      <c r="R18" s="66"/>
      <c r="S18" s="66"/>
      <c r="T18" s="66"/>
      <c r="U18" s="116"/>
      <c r="V18" s="116"/>
      <c r="W18" s="116"/>
      <c r="X18" s="66"/>
      <c r="Y18" s="66"/>
      <c r="Z18" s="66"/>
      <c r="AA18" s="66"/>
      <c r="AB18" s="66"/>
      <c r="AC18" s="66"/>
      <c r="AD18" s="66"/>
      <c r="AE18" s="66"/>
      <c r="AF18" s="66"/>
      <c r="AG18" s="116"/>
      <c r="AH18" s="116"/>
      <c r="AI18" s="116"/>
      <c r="AJ18" s="116"/>
      <c r="AK18" s="116"/>
      <c r="AL18" s="116"/>
      <c r="AM18" s="11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row>
    <row r="19" spans="1:81" ht="9.75" customHeight="1" x14ac:dyDescent="0.25">
      <c r="A19" s="65"/>
      <c r="B19" s="65"/>
      <c r="C19" s="66"/>
      <c r="D19" s="69"/>
      <c r="E19" s="69"/>
      <c r="F19" s="69"/>
      <c r="G19" s="70"/>
      <c r="H19" s="42"/>
      <c r="I19" s="42"/>
      <c r="J19" s="42"/>
      <c r="K19" s="42"/>
      <c r="L19" s="43"/>
      <c r="M19" s="43"/>
      <c r="N19" s="43"/>
      <c r="O19" s="43"/>
      <c r="P19" s="43"/>
      <c r="Q19" s="43"/>
      <c r="R19" s="43"/>
      <c r="S19" s="43"/>
      <c r="T19" s="43"/>
      <c r="U19" s="121"/>
      <c r="V19" s="121"/>
      <c r="W19" s="121"/>
      <c r="X19" s="43"/>
      <c r="Y19" s="43"/>
      <c r="Z19" s="43"/>
      <c r="AA19" s="43"/>
      <c r="AB19" s="43"/>
      <c r="AC19" s="43"/>
      <c r="AD19" s="43"/>
      <c r="AE19" s="43"/>
      <c r="AF19" s="43"/>
      <c r="AG19" s="121"/>
      <c r="AH19" s="121"/>
      <c r="AI19" s="121"/>
      <c r="AJ19" s="121"/>
      <c r="AK19" s="121"/>
      <c r="AL19" s="121"/>
      <c r="AM19" s="121"/>
      <c r="AN19" s="43"/>
      <c r="AO19" s="43"/>
      <c r="AP19" s="43"/>
      <c r="AQ19" s="43"/>
      <c r="AR19" s="43"/>
      <c r="AS19" s="43"/>
      <c r="AT19" s="43"/>
      <c r="AU19" s="43"/>
      <c r="AV19" s="43"/>
      <c r="AW19" s="43"/>
      <c r="AX19" s="43"/>
      <c r="AY19" s="43"/>
      <c r="AZ19" s="43"/>
      <c r="BA19" s="43"/>
      <c r="BB19" s="43"/>
      <c r="BC19" s="43"/>
      <c r="BD19" s="43"/>
      <c r="BE19" s="43"/>
      <c r="BF19" s="43"/>
      <c r="BG19" s="42"/>
      <c r="BH19" s="70"/>
      <c r="BI19" s="43"/>
      <c r="BJ19" s="70"/>
      <c r="BK19" s="70"/>
      <c r="BL19" s="70"/>
      <c r="BM19" s="70"/>
      <c r="BN19" s="66"/>
      <c r="BO19" s="70"/>
      <c r="BP19" s="70"/>
      <c r="BQ19" s="70"/>
      <c r="BR19" s="70"/>
      <c r="BS19" s="70"/>
      <c r="BT19" s="70"/>
      <c r="BU19" s="70"/>
      <c r="BV19" s="70"/>
      <c r="BW19" s="70"/>
      <c r="BX19" s="69"/>
      <c r="BY19" s="69"/>
      <c r="BZ19" s="69"/>
      <c r="CA19" s="69"/>
      <c r="CB19" s="69"/>
      <c r="CC19" s="69"/>
    </row>
    <row r="20" spans="1:81" ht="12" customHeight="1" x14ac:dyDescent="0.25">
      <c r="A20" s="65"/>
      <c r="B20" s="65"/>
      <c r="C20" s="66"/>
      <c r="D20" s="70"/>
      <c r="E20" s="70"/>
      <c r="F20" s="70"/>
      <c r="G20" s="70"/>
      <c r="H20" s="42"/>
      <c r="I20" s="42"/>
      <c r="J20" s="42"/>
      <c r="K20" s="42"/>
      <c r="L20" s="42"/>
      <c r="M20" s="44"/>
      <c r="N20" s="45" t="s">
        <v>16</v>
      </c>
      <c r="O20" s="45"/>
      <c r="P20" s="273"/>
      <c r="Q20" s="274"/>
      <c r="R20" s="274"/>
      <c r="S20" s="274"/>
      <c r="T20" s="275"/>
      <c r="U20" s="122"/>
      <c r="V20" s="122"/>
      <c r="W20" s="122"/>
      <c r="X20" s="3"/>
      <c r="Y20" s="3"/>
      <c r="Z20" s="3"/>
      <c r="AA20" s="44"/>
      <c r="AB20" s="42"/>
      <c r="AC20" s="44"/>
      <c r="AD20" s="46"/>
      <c r="AE20" s="46"/>
      <c r="AF20" s="3"/>
      <c r="AG20" s="139"/>
      <c r="AH20" s="139"/>
      <c r="AI20" s="139"/>
      <c r="AJ20" s="139"/>
      <c r="AK20" s="139"/>
      <c r="AL20" s="139"/>
      <c r="AM20" s="139"/>
      <c r="AN20" s="42"/>
      <c r="AO20" s="44"/>
      <c r="AP20" s="46" t="s">
        <v>17</v>
      </c>
      <c r="AQ20" s="42"/>
      <c r="AR20" s="42"/>
      <c r="AS20" s="42"/>
      <c r="AT20" s="273"/>
      <c r="AU20" s="274"/>
      <c r="AV20" s="274"/>
      <c r="AW20" s="274"/>
      <c r="AX20" s="275"/>
      <c r="AY20" s="42"/>
      <c r="AZ20" s="42"/>
      <c r="BA20" s="42"/>
      <c r="BB20" s="42"/>
      <c r="BC20" s="42"/>
      <c r="BD20" s="42"/>
      <c r="BE20" s="42"/>
      <c r="BF20" s="42"/>
      <c r="BG20" s="42"/>
      <c r="BH20" s="70"/>
      <c r="BI20" s="42"/>
      <c r="BJ20" s="70"/>
      <c r="BK20" s="70"/>
      <c r="BL20" s="70"/>
      <c r="BM20" s="70"/>
      <c r="BN20" s="66"/>
      <c r="BO20" s="70"/>
      <c r="BP20" s="70"/>
      <c r="BQ20" s="70"/>
      <c r="BR20" s="70"/>
      <c r="BS20" s="70"/>
      <c r="BT20" s="70"/>
      <c r="BU20" s="70"/>
      <c r="BV20" s="70"/>
      <c r="BW20" s="70"/>
      <c r="BX20" s="69"/>
      <c r="BY20" s="69"/>
      <c r="BZ20" s="69"/>
      <c r="CA20" s="69"/>
      <c r="CB20" s="69"/>
      <c r="CC20" s="69"/>
    </row>
    <row r="21" spans="1:81" ht="4.5" customHeight="1" x14ac:dyDescent="0.25">
      <c r="A21" s="65"/>
      <c r="B21" s="65"/>
      <c r="C21" s="66"/>
      <c r="D21" s="70"/>
      <c r="E21" s="70"/>
      <c r="F21" s="70"/>
      <c r="G21" s="70"/>
      <c r="H21" s="42"/>
      <c r="I21" s="42"/>
      <c r="J21" s="42"/>
      <c r="K21" s="42"/>
      <c r="L21" s="42"/>
      <c r="M21" s="44"/>
      <c r="N21" s="44"/>
      <c r="O21" s="44"/>
      <c r="P21" s="47"/>
      <c r="Q21" s="47"/>
      <c r="R21" s="47"/>
      <c r="S21" s="47"/>
      <c r="T21" s="47"/>
      <c r="U21" s="122"/>
      <c r="V21" s="122"/>
      <c r="W21" s="122"/>
      <c r="X21" s="3"/>
      <c r="Y21" s="3"/>
      <c r="Z21" s="3"/>
      <c r="AA21" s="44"/>
      <c r="AB21" s="42"/>
      <c r="AC21" s="44"/>
      <c r="AD21" s="46"/>
      <c r="AE21" s="46"/>
      <c r="AF21" s="3"/>
      <c r="AG21" s="139"/>
      <c r="AH21" s="139"/>
      <c r="AI21" s="139"/>
      <c r="AJ21" s="139"/>
      <c r="AK21" s="139"/>
      <c r="AL21" s="139"/>
      <c r="AM21" s="139"/>
      <c r="AN21" s="42"/>
      <c r="AO21" s="44"/>
      <c r="AP21" s="46"/>
      <c r="AQ21" s="42"/>
      <c r="AR21" s="42"/>
      <c r="AS21" s="42"/>
      <c r="AT21" s="48"/>
      <c r="AU21" s="48"/>
      <c r="AV21" s="48"/>
      <c r="AW21" s="48"/>
      <c r="AX21" s="48"/>
      <c r="AY21" s="42"/>
      <c r="AZ21" s="42"/>
      <c r="BA21" s="42"/>
      <c r="BB21" s="42"/>
      <c r="BC21" s="42"/>
      <c r="BD21" s="42"/>
      <c r="BE21" s="42"/>
      <c r="BF21" s="42"/>
      <c r="BG21" s="42"/>
      <c r="BH21" s="70"/>
      <c r="BI21" s="42"/>
      <c r="BJ21" s="70"/>
      <c r="BK21" s="70"/>
      <c r="BL21" s="70"/>
      <c r="BM21" s="70"/>
      <c r="BN21" s="66"/>
      <c r="BO21" s="70"/>
      <c r="BP21" s="70"/>
      <c r="BQ21" s="70"/>
      <c r="BR21" s="70"/>
      <c r="BS21" s="70"/>
      <c r="BT21" s="70"/>
      <c r="BU21" s="70"/>
      <c r="BV21" s="70"/>
      <c r="BW21" s="70"/>
      <c r="BX21" s="69"/>
      <c r="BY21" s="69"/>
      <c r="BZ21" s="69"/>
      <c r="CA21" s="69"/>
      <c r="CB21" s="69"/>
      <c r="CC21" s="69"/>
    </row>
    <row r="22" spans="1:81" ht="12.75" customHeight="1" x14ac:dyDescent="0.25">
      <c r="A22" s="65"/>
      <c r="B22" s="65"/>
      <c r="C22" s="66"/>
      <c r="D22" s="70"/>
      <c r="E22" s="71"/>
      <c r="F22" s="282" t="str">
        <f>IFERROR(IF(AQ13&gt;0,P20*AD13/AQ13,P20*AD9/AQ9),"")</f>
        <v/>
      </c>
      <c r="G22" s="282"/>
      <c r="H22" s="282"/>
      <c r="I22" s="42"/>
      <c r="J22" s="42"/>
      <c r="K22" s="42"/>
      <c r="L22" s="42"/>
      <c r="M22" s="44"/>
      <c r="N22" s="45" t="s">
        <v>18</v>
      </c>
      <c r="O22" s="45"/>
      <c r="P22" s="273"/>
      <c r="Q22" s="274"/>
      <c r="R22" s="274"/>
      <c r="S22" s="274"/>
      <c r="T22" s="275"/>
      <c r="U22" s="122"/>
      <c r="V22" s="122"/>
      <c r="W22" s="122"/>
      <c r="X22" s="3"/>
      <c r="Y22" s="3"/>
      <c r="Z22" s="3"/>
      <c r="AA22" s="46"/>
      <c r="AB22" s="46"/>
      <c r="AC22" s="46"/>
      <c r="AD22" s="46"/>
      <c r="AE22" s="46"/>
      <c r="AF22" s="3"/>
      <c r="AG22" s="123"/>
      <c r="AH22" s="123"/>
      <c r="AI22" s="123"/>
      <c r="AJ22" s="123"/>
      <c r="AK22" s="123"/>
      <c r="AL22" s="123"/>
      <c r="AM22" s="123"/>
      <c r="AN22" s="46"/>
      <c r="AO22" s="46"/>
      <c r="AP22" s="46" t="s">
        <v>32</v>
      </c>
      <c r="AQ22" s="42"/>
      <c r="AR22" s="42"/>
      <c r="AS22" s="42"/>
      <c r="AT22" s="273"/>
      <c r="AU22" s="274"/>
      <c r="AV22" s="274"/>
      <c r="AW22" s="274"/>
      <c r="AX22" s="275"/>
      <c r="AY22" s="42"/>
      <c r="AZ22" s="42"/>
      <c r="BA22" s="42"/>
      <c r="BB22" s="42"/>
      <c r="BC22" s="42"/>
      <c r="BD22" s="42"/>
      <c r="BE22" s="42"/>
      <c r="BF22" s="42"/>
      <c r="BG22" s="42"/>
      <c r="BH22" s="70"/>
      <c r="BI22" s="42"/>
      <c r="BJ22" s="70"/>
      <c r="BK22" s="70"/>
      <c r="BL22" s="70"/>
      <c r="BM22" s="70"/>
      <c r="BN22" s="66"/>
      <c r="BO22" s="70"/>
      <c r="BP22" s="70"/>
      <c r="BQ22" s="70"/>
      <c r="BR22" s="70"/>
      <c r="BS22" s="70"/>
      <c r="BT22" s="70"/>
      <c r="BU22" s="70"/>
      <c r="BV22" s="70"/>
      <c r="BW22" s="70"/>
      <c r="BX22" s="69"/>
      <c r="BY22" s="69"/>
      <c r="BZ22" s="69"/>
      <c r="CA22" s="69"/>
      <c r="CB22" s="69"/>
      <c r="CC22" s="69"/>
    </row>
    <row r="23" spans="1:81" ht="4.5" customHeight="1" x14ac:dyDescent="0.25">
      <c r="A23" s="65"/>
      <c r="B23" s="65"/>
      <c r="C23" s="66"/>
      <c r="D23" s="70"/>
      <c r="E23" s="71"/>
      <c r="F23" s="71"/>
      <c r="G23" s="71"/>
      <c r="H23" s="63"/>
      <c r="I23" s="42"/>
      <c r="J23" s="42"/>
      <c r="K23" s="42"/>
      <c r="L23" s="42"/>
      <c r="M23" s="44"/>
      <c r="N23" s="44"/>
      <c r="O23" s="44"/>
      <c r="P23" s="4"/>
      <c r="Q23" s="4"/>
      <c r="R23" s="4"/>
      <c r="S23" s="4"/>
      <c r="T23" s="4"/>
      <c r="U23" s="122"/>
      <c r="V23" s="122"/>
      <c r="W23" s="122"/>
      <c r="X23" s="3"/>
      <c r="Y23" s="3"/>
      <c r="Z23" s="46"/>
      <c r="AA23" s="42"/>
      <c r="AB23" s="49"/>
      <c r="AC23" s="49"/>
      <c r="AD23" s="49"/>
      <c r="AE23" s="49"/>
      <c r="AF23" s="49"/>
      <c r="AG23" s="140"/>
      <c r="AH23" s="140"/>
      <c r="AI23" s="140"/>
      <c r="AJ23" s="140"/>
      <c r="AK23" s="140"/>
      <c r="AL23" s="140"/>
      <c r="AM23" s="140"/>
      <c r="AN23" s="49"/>
      <c r="AO23" s="49"/>
      <c r="AP23" s="49"/>
      <c r="AQ23" s="49"/>
      <c r="AR23" s="49"/>
      <c r="AS23" s="49"/>
      <c r="AT23" s="50"/>
      <c r="AU23" s="50"/>
      <c r="AV23" s="50"/>
      <c r="AW23" s="50"/>
      <c r="AX23" s="50"/>
      <c r="AY23" s="42"/>
      <c r="AZ23" s="42"/>
      <c r="BA23" s="42"/>
      <c r="BB23" s="42"/>
      <c r="BC23" s="42"/>
      <c r="BD23" s="42"/>
      <c r="BE23" s="42"/>
      <c r="BF23" s="42"/>
      <c r="BG23" s="42"/>
      <c r="BH23" s="70"/>
      <c r="BI23" s="42"/>
      <c r="BJ23" s="70"/>
      <c r="BK23" s="70"/>
      <c r="BL23" s="70"/>
      <c r="BM23" s="70"/>
      <c r="BN23" s="66"/>
      <c r="BO23" s="70"/>
      <c r="BP23" s="70"/>
      <c r="BQ23" s="70"/>
      <c r="BR23" s="70"/>
      <c r="BS23" s="70"/>
      <c r="BT23" s="70"/>
      <c r="BU23" s="70"/>
      <c r="BV23" s="70"/>
      <c r="BW23" s="70"/>
      <c r="BX23" s="69"/>
      <c r="BY23" s="69"/>
      <c r="BZ23" s="69"/>
      <c r="CA23" s="69"/>
      <c r="CB23" s="69"/>
      <c r="CC23" s="69"/>
    </row>
    <row r="24" spans="1:81" ht="12.75" customHeight="1" x14ac:dyDescent="0.25">
      <c r="A24" s="65"/>
      <c r="B24" s="65"/>
      <c r="C24" s="66"/>
      <c r="D24" s="70"/>
      <c r="E24" s="272" t="str">
        <f>IFERROR(F22*1.03,"")</f>
        <v/>
      </c>
      <c r="F24" s="272"/>
      <c r="G24" s="78"/>
      <c r="H24" s="78"/>
      <c r="I24" s="42"/>
      <c r="J24" s="42"/>
      <c r="K24" s="42"/>
      <c r="L24" s="42"/>
      <c r="M24" s="44"/>
      <c r="N24" s="45" t="s">
        <v>19</v>
      </c>
      <c r="O24" s="44"/>
      <c r="P24" s="273"/>
      <c r="Q24" s="274"/>
      <c r="R24" s="274"/>
      <c r="S24" s="274"/>
      <c r="T24" s="275"/>
      <c r="U24" s="122"/>
      <c r="V24" s="122"/>
      <c r="W24" s="122"/>
      <c r="X24" s="3"/>
      <c r="Y24" s="3"/>
      <c r="Z24" s="42"/>
      <c r="AA24" s="42"/>
      <c r="AB24" s="51"/>
      <c r="AC24" s="51"/>
      <c r="AD24" s="46"/>
      <c r="AE24" s="46"/>
      <c r="AF24" s="42"/>
      <c r="AG24" s="63"/>
      <c r="AH24" s="63"/>
      <c r="AI24" s="63"/>
      <c r="AJ24" s="63"/>
      <c r="AK24" s="63"/>
      <c r="AL24" s="63"/>
      <c r="AM24" s="63"/>
      <c r="AN24" s="42"/>
      <c r="AO24" s="44"/>
      <c r="AP24" s="46" t="s">
        <v>33</v>
      </c>
      <c r="AQ24" s="42"/>
      <c r="AR24" s="42"/>
      <c r="AS24" s="42"/>
      <c r="AT24" s="273"/>
      <c r="AU24" s="274"/>
      <c r="AV24" s="274"/>
      <c r="AW24" s="274"/>
      <c r="AX24" s="275"/>
      <c r="AY24" s="42"/>
      <c r="AZ24" s="42"/>
      <c r="BA24" s="42"/>
      <c r="BB24" s="42"/>
      <c r="BC24" s="42"/>
      <c r="BD24" s="42"/>
      <c r="BE24" s="42"/>
      <c r="BF24" s="42"/>
      <c r="BG24" s="42"/>
      <c r="BH24" s="70"/>
      <c r="BI24" s="42"/>
      <c r="BJ24" s="70"/>
      <c r="BK24" s="70"/>
      <c r="BL24" s="70"/>
      <c r="BM24" s="70"/>
      <c r="BN24" s="66"/>
      <c r="BO24" s="70"/>
      <c r="BP24" s="70"/>
      <c r="BQ24" s="70"/>
      <c r="BR24" s="70"/>
      <c r="BS24" s="70"/>
      <c r="BT24" s="70"/>
      <c r="BU24" s="70"/>
      <c r="BV24" s="70"/>
      <c r="BW24" s="70"/>
      <c r="BX24" s="69"/>
      <c r="BY24" s="69"/>
      <c r="BZ24" s="69"/>
      <c r="CA24" s="69"/>
      <c r="CB24" s="69"/>
      <c r="CC24" s="69"/>
    </row>
    <row r="25" spans="1:81" ht="4.5" customHeight="1" x14ac:dyDescent="0.25">
      <c r="A25" s="65"/>
      <c r="B25" s="65"/>
      <c r="C25" s="66"/>
      <c r="D25" s="70"/>
      <c r="E25" s="71"/>
      <c r="F25" s="64"/>
      <c r="G25" s="64"/>
      <c r="H25" s="64"/>
      <c r="I25" s="42"/>
      <c r="J25" s="42"/>
      <c r="K25" s="42"/>
      <c r="L25" s="42"/>
      <c r="M25" s="44"/>
      <c r="N25" s="44"/>
      <c r="O25" s="44"/>
      <c r="P25" s="276" t="str">
        <f>IFERROR((1-AT24/P20)*P24,"")</f>
        <v/>
      </c>
      <c r="Q25" s="276"/>
      <c r="R25" s="276"/>
      <c r="S25" s="276"/>
      <c r="T25" s="276"/>
      <c r="U25" s="123"/>
      <c r="V25" s="123"/>
      <c r="W25" s="123"/>
      <c r="X25" s="46"/>
      <c r="Y25" s="46"/>
      <c r="Z25" s="49"/>
      <c r="AA25" s="49"/>
      <c r="AB25" s="51"/>
      <c r="AC25" s="51"/>
      <c r="AD25" s="51"/>
      <c r="AE25" s="51"/>
      <c r="AF25" s="51"/>
      <c r="AG25" s="141"/>
      <c r="AH25" s="141"/>
      <c r="AI25" s="141"/>
      <c r="AJ25" s="141"/>
      <c r="AK25" s="141"/>
      <c r="AL25" s="141"/>
      <c r="AM25" s="141"/>
      <c r="AN25" s="51"/>
      <c r="AO25" s="51"/>
      <c r="AP25" s="51"/>
      <c r="AQ25" s="51"/>
      <c r="AR25" s="51"/>
      <c r="AS25" s="51"/>
      <c r="AT25" s="52"/>
      <c r="AU25" s="52"/>
      <c r="AV25" s="52"/>
      <c r="AW25" s="52"/>
      <c r="AX25" s="52"/>
      <c r="AY25" s="42"/>
      <c r="AZ25" s="42"/>
      <c r="BA25" s="42"/>
      <c r="BB25" s="42"/>
      <c r="BC25" s="42"/>
      <c r="BD25" s="42"/>
      <c r="BE25" s="42"/>
      <c r="BF25" s="42"/>
      <c r="BG25" s="42"/>
      <c r="BH25" s="70"/>
      <c r="BI25" s="42"/>
      <c r="BJ25" s="70"/>
      <c r="BK25" s="70"/>
      <c r="BL25" s="70"/>
      <c r="BM25" s="70"/>
      <c r="BN25" s="66"/>
      <c r="BO25" s="70"/>
      <c r="BP25" s="70"/>
      <c r="BQ25" s="70"/>
      <c r="BR25" s="70"/>
      <c r="BS25" s="70"/>
      <c r="BT25" s="70"/>
      <c r="BU25" s="70"/>
      <c r="BV25" s="70"/>
      <c r="BW25" s="70"/>
      <c r="BX25" s="69"/>
      <c r="BY25" s="69"/>
      <c r="BZ25" s="69"/>
      <c r="CA25" s="69"/>
      <c r="CB25" s="69"/>
      <c r="CC25" s="69"/>
    </row>
    <row r="26" spans="1:81" ht="12" customHeight="1" x14ac:dyDescent="0.25">
      <c r="A26" s="65"/>
      <c r="B26" s="65"/>
      <c r="C26" s="66"/>
      <c r="D26" s="70"/>
      <c r="E26" s="71"/>
      <c r="F26" s="272" t="str">
        <f>IFERROR(F22*0.97,"")</f>
        <v/>
      </c>
      <c r="G26" s="277"/>
      <c r="H26" s="277"/>
      <c r="I26" s="42"/>
      <c r="J26" s="42"/>
      <c r="K26" s="42"/>
      <c r="L26" s="42"/>
      <c r="M26" s="42"/>
      <c r="N26" s="45" t="s">
        <v>20</v>
      </c>
      <c r="O26" s="42"/>
      <c r="P26" s="278" t="str">
        <f>IFERROR(ROUND(IF($P$25&gt;=$AT$27-$AU$34-AZ34-$BG$34,($AT$27-$AU$34-$BG$34-$AZ$34)*$P$24/$P$20,$P$25),0),"")</f>
        <v/>
      </c>
      <c r="Q26" s="279"/>
      <c r="R26" s="279"/>
      <c r="S26" s="279"/>
      <c r="T26" s="280"/>
      <c r="U26" s="63"/>
      <c r="V26" s="63"/>
      <c r="W26" s="63"/>
      <c r="X26" s="42"/>
      <c r="Y26" s="51"/>
      <c r="Z26" s="51"/>
      <c r="AA26" s="51"/>
      <c r="AB26" s="51"/>
      <c r="AC26" s="51"/>
      <c r="AD26" s="51"/>
      <c r="AE26" s="51"/>
      <c r="AF26" s="51"/>
      <c r="AG26" s="141"/>
      <c r="AH26" s="141"/>
      <c r="AI26" s="141"/>
      <c r="AJ26" s="141"/>
      <c r="AK26" s="141"/>
      <c r="AL26" s="141"/>
      <c r="AM26" s="141"/>
      <c r="AN26" s="51"/>
      <c r="AO26" s="51"/>
      <c r="AP26" s="51"/>
      <c r="AQ26" s="51"/>
      <c r="AR26" s="51"/>
      <c r="AS26" s="51"/>
      <c r="AT26" s="52"/>
      <c r="AU26" s="52"/>
      <c r="AV26" s="52"/>
      <c r="AW26" s="52"/>
      <c r="AX26" s="52"/>
      <c r="AY26" s="42"/>
      <c r="AZ26" s="42"/>
      <c r="BA26" s="42"/>
      <c r="BB26" s="42"/>
      <c r="BC26" s="42"/>
      <c r="BD26" s="42"/>
      <c r="BE26" s="42"/>
      <c r="BF26" s="42"/>
      <c r="BG26" s="42"/>
      <c r="BH26" s="70"/>
      <c r="BI26" s="42"/>
      <c r="BJ26" s="70"/>
      <c r="BK26" s="70"/>
      <c r="BL26" s="70"/>
      <c r="BM26" s="70"/>
      <c r="BN26" s="66"/>
      <c r="BO26" s="283"/>
      <c r="BP26" s="283"/>
      <c r="BQ26" s="283"/>
      <c r="BR26" s="283"/>
      <c r="BS26" s="283"/>
      <c r="BT26" s="283"/>
      <c r="BU26" s="283"/>
      <c r="BV26" s="283"/>
      <c r="BW26" s="283"/>
      <c r="BX26" s="283"/>
      <c r="BY26" s="283"/>
      <c r="BZ26" s="69"/>
      <c r="CA26" s="69"/>
      <c r="CB26" s="69"/>
      <c r="CC26" s="69"/>
    </row>
    <row r="27" spans="1:81" ht="13.5" customHeight="1" x14ac:dyDescent="0.25">
      <c r="A27" s="65"/>
      <c r="B27" s="65"/>
      <c r="C27" s="66"/>
      <c r="D27" s="70"/>
      <c r="E27" s="71"/>
      <c r="F27" s="71"/>
      <c r="G27" s="71"/>
      <c r="H27" s="63"/>
      <c r="I27" s="42"/>
      <c r="J27" s="42"/>
      <c r="K27" s="42"/>
      <c r="L27" s="42"/>
      <c r="M27" s="42"/>
      <c r="N27" s="45"/>
      <c r="O27" s="42"/>
      <c r="P27" s="5"/>
      <c r="Q27" s="5"/>
      <c r="R27" s="5"/>
      <c r="S27" s="5"/>
      <c r="T27" s="5"/>
      <c r="U27" s="124"/>
      <c r="V27" s="124"/>
      <c r="W27" s="124"/>
      <c r="X27" s="42"/>
      <c r="Y27" s="51"/>
      <c r="Z27" s="51"/>
      <c r="AA27" s="51"/>
      <c r="AB27" s="49"/>
      <c r="AC27" s="49"/>
      <c r="AD27" s="53"/>
      <c r="AE27" s="53"/>
      <c r="AF27" s="49"/>
      <c r="AG27" s="140"/>
      <c r="AH27" s="140"/>
      <c r="AI27" s="140"/>
      <c r="AJ27" s="140"/>
      <c r="AK27" s="140"/>
      <c r="AL27" s="140"/>
      <c r="AM27" s="140"/>
      <c r="AN27" s="49"/>
      <c r="AO27" s="49"/>
      <c r="AP27" s="53" t="s">
        <v>28</v>
      </c>
      <c r="AQ27" s="49"/>
      <c r="AR27" s="49"/>
      <c r="AS27" s="49"/>
      <c r="AT27" s="278">
        <f>P20-AT20-AT22-AT24</f>
        <v>0</v>
      </c>
      <c r="AU27" s="279"/>
      <c r="AV27" s="279"/>
      <c r="AW27" s="279"/>
      <c r="AX27" s="280"/>
      <c r="AY27" s="42"/>
      <c r="AZ27" s="42"/>
      <c r="BA27" s="42"/>
      <c r="BB27" s="42"/>
      <c r="BC27" s="42"/>
      <c r="BD27" s="42"/>
      <c r="BE27" s="42"/>
      <c r="BF27" s="42"/>
      <c r="BG27" s="42"/>
      <c r="BH27" s="70"/>
      <c r="BI27" s="42"/>
      <c r="BJ27" s="70"/>
      <c r="BK27" s="70"/>
      <c r="BL27" s="70"/>
      <c r="BM27" s="70"/>
      <c r="BN27" s="66"/>
      <c r="BO27" s="81"/>
      <c r="BP27" s="81"/>
      <c r="BQ27" s="81"/>
      <c r="BR27" s="81"/>
      <c r="BS27" s="70"/>
      <c r="BT27" s="70"/>
      <c r="BU27" s="70"/>
      <c r="BV27" s="70"/>
      <c r="BW27" s="70"/>
      <c r="BX27" s="69"/>
      <c r="BY27" s="69"/>
      <c r="BZ27" s="69"/>
      <c r="CA27" s="69"/>
      <c r="CB27" s="69"/>
      <c r="CC27" s="69"/>
    </row>
    <row r="28" spans="1:81" ht="8.25" customHeight="1" x14ac:dyDescent="0.25">
      <c r="A28" s="65"/>
      <c r="B28" s="65"/>
      <c r="C28" s="66"/>
      <c r="D28" s="70"/>
      <c r="E28" s="79"/>
      <c r="F28" s="79"/>
      <c r="G28" s="79"/>
      <c r="H28" s="54"/>
      <c r="I28" s="42"/>
      <c r="J28" s="42"/>
      <c r="K28" s="42"/>
      <c r="L28" s="42"/>
      <c r="M28" s="49"/>
      <c r="N28" s="42"/>
      <c r="O28" s="42"/>
      <c r="P28" s="54"/>
      <c r="Q28" s="54"/>
      <c r="R28" s="54"/>
      <c r="S28" s="54"/>
      <c r="T28" s="54"/>
      <c r="U28" s="63"/>
      <c r="V28" s="63"/>
      <c r="W28" s="63"/>
      <c r="X28" s="69"/>
      <c r="Y28" s="69"/>
      <c r="Z28" s="69"/>
      <c r="AA28" s="69"/>
      <c r="AB28" s="69"/>
      <c r="AC28" s="69"/>
      <c r="AD28" s="69"/>
      <c r="AE28" s="69"/>
      <c r="AF28" s="69"/>
      <c r="AG28" s="124"/>
      <c r="AH28" s="124"/>
      <c r="AI28" s="124"/>
      <c r="AJ28" s="124"/>
      <c r="AK28" s="124"/>
      <c r="AL28" s="124"/>
      <c r="AM28" s="124"/>
      <c r="AN28" s="69"/>
      <c r="AO28" s="69"/>
      <c r="AP28" s="69"/>
      <c r="AQ28" s="69"/>
      <c r="AR28" s="69"/>
      <c r="AS28" s="69"/>
      <c r="AT28" s="69"/>
      <c r="AU28" s="69"/>
      <c r="AV28" s="69"/>
      <c r="AW28" s="69"/>
      <c r="AX28" s="69"/>
      <c r="AY28" s="42"/>
      <c r="AZ28" s="42"/>
      <c r="BA28" s="42"/>
      <c r="BB28" s="42"/>
      <c r="BC28" s="42"/>
      <c r="BD28" s="42"/>
      <c r="BE28" s="42"/>
      <c r="BF28" s="42"/>
      <c r="BG28" s="42"/>
      <c r="BH28" s="70"/>
      <c r="BI28" s="42"/>
      <c r="BJ28" s="70"/>
      <c r="BK28" s="70"/>
      <c r="BL28" s="70"/>
      <c r="BM28" s="70"/>
      <c r="BN28" s="66"/>
      <c r="BO28" s="70"/>
      <c r="BP28" s="70"/>
      <c r="BQ28" s="70"/>
      <c r="BR28" s="70"/>
      <c r="BS28" s="70"/>
      <c r="BT28" s="70"/>
      <c r="BU28" s="70"/>
      <c r="BV28" s="70"/>
      <c r="BW28" s="70"/>
      <c r="BX28" s="69"/>
      <c r="BY28" s="69"/>
      <c r="BZ28" s="69"/>
      <c r="CA28" s="69"/>
      <c r="CB28" s="69"/>
      <c r="CC28" s="69"/>
    </row>
    <row r="29" spans="1:81" ht="8.25" customHeight="1" x14ac:dyDescent="0.25">
      <c r="A29" s="65"/>
      <c r="B29" s="65"/>
      <c r="C29" s="66"/>
      <c r="D29" s="70"/>
      <c r="E29" s="79"/>
      <c r="F29" s="79"/>
      <c r="G29" s="79"/>
      <c r="H29" s="54"/>
      <c r="I29" s="42"/>
      <c r="J29" s="42"/>
      <c r="K29" s="42"/>
      <c r="L29" s="42"/>
      <c r="M29" s="49"/>
      <c r="N29" s="42"/>
      <c r="O29" s="42"/>
      <c r="P29" s="54"/>
      <c r="Q29" s="54"/>
      <c r="R29" s="54"/>
      <c r="S29" s="54"/>
      <c r="T29" s="54"/>
      <c r="U29" s="63"/>
      <c r="V29" s="63"/>
      <c r="W29" s="63"/>
      <c r="X29" s="69"/>
      <c r="Y29" s="69"/>
      <c r="Z29" s="69"/>
      <c r="AA29" s="69"/>
      <c r="AB29" s="69"/>
      <c r="AC29" s="69"/>
      <c r="AD29" s="69"/>
      <c r="AE29" s="69"/>
      <c r="AF29" s="69"/>
      <c r="AG29" s="124"/>
      <c r="AH29" s="124"/>
      <c r="AI29" s="124"/>
      <c r="AJ29" s="124"/>
      <c r="AK29" s="124"/>
      <c r="AL29" s="124"/>
      <c r="AM29" s="124"/>
      <c r="AN29" s="69"/>
      <c r="AO29" s="69"/>
      <c r="AP29" s="69"/>
      <c r="AQ29" s="69"/>
      <c r="AR29" s="69"/>
      <c r="AS29" s="69"/>
      <c r="AT29" s="69"/>
      <c r="AU29" s="69"/>
      <c r="AV29" s="69"/>
      <c r="AW29" s="69"/>
      <c r="AX29" s="69"/>
      <c r="AY29" s="42"/>
      <c r="AZ29" s="42"/>
      <c r="BA29" s="42"/>
      <c r="BB29" s="42"/>
      <c r="BC29" s="42"/>
      <c r="BD29" s="42"/>
      <c r="BE29" s="42"/>
      <c r="BF29" s="42"/>
      <c r="BG29" s="42"/>
      <c r="BH29" s="70"/>
      <c r="BI29" s="42"/>
      <c r="BJ29" s="70"/>
      <c r="BK29" s="70"/>
      <c r="BL29" s="70"/>
      <c r="BM29" s="70"/>
      <c r="BN29" s="66"/>
      <c r="BO29" s="70"/>
      <c r="BP29" s="70"/>
      <c r="BQ29" s="70"/>
      <c r="BR29" s="70"/>
      <c r="BS29" s="70"/>
      <c r="BT29" s="70"/>
      <c r="BU29" s="70"/>
      <c r="BV29" s="70"/>
      <c r="BW29" s="70"/>
      <c r="BX29" s="69"/>
      <c r="BY29" s="69"/>
      <c r="BZ29" s="69"/>
      <c r="CA29" s="69"/>
      <c r="CB29" s="69"/>
      <c r="CC29" s="69"/>
    </row>
    <row r="30" spans="1:81" ht="18.75" customHeight="1" x14ac:dyDescent="0.25">
      <c r="A30" s="65"/>
      <c r="B30" s="65"/>
      <c r="C30" s="66"/>
      <c r="D30" s="70"/>
      <c r="E30" s="79"/>
      <c r="F30" s="79"/>
      <c r="G30" s="79"/>
      <c r="H30" s="54"/>
      <c r="I30" s="42"/>
      <c r="J30" s="42"/>
      <c r="K30" s="42"/>
      <c r="L30" s="42"/>
      <c r="M30" s="49"/>
      <c r="N30" s="42"/>
      <c r="O30" s="42"/>
      <c r="P30" s="54"/>
      <c r="Q30" s="54"/>
      <c r="R30" s="54"/>
      <c r="S30" s="54"/>
      <c r="T30" s="54"/>
      <c r="U30" s="63"/>
      <c r="V30" s="63"/>
      <c r="W30" s="63"/>
      <c r="X30" s="69"/>
      <c r="Y30" s="69"/>
      <c r="Z30" s="69"/>
      <c r="AA30" s="69"/>
      <c r="AB30" s="69"/>
      <c r="AC30" s="69"/>
      <c r="AD30" s="69"/>
      <c r="AE30" s="69"/>
      <c r="AF30" s="69"/>
      <c r="AG30" s="124"/>
      <c r="AH30" s="124"/>
      <c r="AI30" s="124"/>
      <c r="AJ30" s="124"/>
      <c r="AK30" s="124"/>
      <c r="AL30" s="124"/>
      <c r="AM30" s="124"/>
      <c r="AN30" s="69"/>
      <c r="AO30" s="69"/>
      <c r="AP30" s="69"/>
      <c r="AQ30" s="69"/>
      <c r="AR30" s="69"/>
      <c r="AS30" s="69"/>
      <c r="AT30" s="69"/>
      <c r="AU30" s="69"/>
      <c r="AV30" s="69"/>
      <c r="AW30" s="69"/>
      <c r="AX30" s="69"/>
      <c r="AY30" s="42"/>
      <c r="AZ30" s="42"/>
      <c r="BA30" s="42"/>
      <c r="BB30" s="42"/>
      <c r="BC30" s="42"/>
      <c r="BD30" s="42"/>
      <c r="BE30" s="42"/>
      <c r="BF30" s="42"/>
      <c r="BG30" s="42"/>
      <c r="BH30" s="70"/>
      <c r="BI30" s="42"/>
      <c r="BJ30" s="70"/>
      <c r="BK30" s="70"/>
      <c r="BL30" s="70"/>
      <c r="BM30" s="70"/>
      <c r="BN30" s="66"/>
      <c r="BO30" s="300" t="s">
        <v>61</v>
      </c>
      <c r="BP30" s="156"/>
      <c r="BQ30" s="303" t="s">
        <v>59</v>
      </c>
      <c r="BR30" s="303"/>
      <c r="BS30" s="303"/>
      <c r="BT30" s="303"/>
      <c r="BU30" s="303"/>
      <c r="BV30" s="303"/>
      <c r="BW30" s="157"/>
      <c r="BX30" s="300" t="s">
        <v>69</v>
      </c>
      <c r="BY30" s="69"/>
      <c r="BZ30" s="285" t="s">
        <v>67</v>
      </c>
      <c r="CA30" s="285"/>
      <c r="CB30" s="285"/>
      <c r="CC30" s="285"/>
    </row>
    <row r="31" spans="1:81" ht="24.75" customHeight="1" x14ac:dyDescent="0.25">
      <c r="A31" s="65"/>
      <c r="B31" s="65"/>
      <c r="C31" s="66"/>
      <c r="D31" s="69"/>
      <c r="E31" s="69"/>
      <c r="F31" s="69"/>
      <c r="G31" s="69"/>
      <c r="H31" s="70"/>
      <c r="I31" s="70"/>
      <c r="J31" s="42"/>
      <c r="K31" s="42"/>
      <c r="L31" s="304" t="s">
        <v>35</v>
      </c>
      <c r="M31" s="304"/>
      <c r="N31" s="304"/>
      <c r="O31" s="304"/>
      <c r="P31" s="42"/>
      <c r="Q31" s="304" t="s">
        <v>36</v>
      </c>
      <c r="R31" s="304"/>
      <c r="S31" s="304"/>
      <c r="T31" s="304"/>
      <c r="U31" s="63"/>
      <c r="V31" s="63"/>
      <c r="W31" s="63"/>
      <c r="X31" s="305" t="s">
        <v>38</v>
      </c>
      <c r="Y31" s="305"/>
      <c r="Z31" s="305"/>
      <c r="AA31" s="305"/>
      <c r="AB31" s="49"/>
      <c r="AC31" s="305" t="s">
        <v>26</v>
      </c>
      <c r="AD31" s="305"/>
      <c r="AE31" s="305"/>
      <c r="AF31" s="305"/>
      <c r="AG31" s="144"/>
      <c r="AH31" s="144"/>
      <c r="AI31" s="63"/>
      <c r="AJ31" s="63"/>
      <c r="AK31" s="63"/>
      <c r="AL31" s="63"/>
      <c r="AM31" s="63"/>
      <c r="AN31" s="306" t="s">
        <v>27</v>
      </c>
      <c r="AO31" s="306"/>
      <c r="AP31" s="306"/>
      <c r="AQ31" s="306"/>
      <c r="AR31" s="175"/>
      <c r="AS31" s="175"/>
      <c r="AT31" s="42"/>
      <c r="AU31" s="287" t="s">
        <v>29</v>
      </c>
      <c r="AV31" s="287"/>
      <c r="AW31" s="287"/>
      <c r="AX31" s="287"/>
      <c r="AY31" s="44"/>
      <c r="AZ31" s="286" t="s">
        <v>78</v>
      </c>
      <c r="BA31" s="286"/>
      <c r="BB31" s="286"/>
      <c r="BC31" s="286"/>
      <c r="BD31" s="44"/>
      <c r="BE31" s="44"/>
      <c r="BF31" s="44"/>
      <c r="BG31" s="287" t="s">
        <v>30</v>
      </c>
      <c r="BH31" s="287"/>
      <c r="BI31" s="287"/>
      <c r="BJ31" s="287"/>
      <c r="BK31" s="70"/>
      <c r="BL31" s="70"/>
      <c r="BM31" s="70"/>
      <c r="BN31" s="66"/>
      <c r="BO31" s="301"/>
      <c r="BP31" s="156"/>
      <c r="BQ31" s="288" t="s">
        <v>63</v>
      </c>
      <c r="BR31" s="72"/>
      <c r="BS31" s="290" t="s">
        <v>60</v>
      </c>
      <c r="BT31" s="82"/>
      <c r="BU31" s="290" t="s">
        <v>62</v>
      </c>
      <c r="BV31" s="82"/>
      <c r="BW31" s="83"/>
      <c r="BX31" s="301"/>
      <c r="BY31" s="69"/>
      <c r="BZ31" s="292" t="s">
        <v>43</v>
      </c>
      <c r="CA31" s="292" t="s">
        <v>47</v>
      </c>
      <c r="CB31" s="292" t="s">
        <v>68</v>
      </c>
      <c r="CC31" s="292" t="s">
        <v>70</v>
      </c>
    </row>
    <row r="32" spans="1:81" ht="19.5" customHeight="1" x14ac:dyDescent="0.25">
      <c r="A32" s="65"/>
      <c r="B32" s="65"/>
      <c r="C32" s="66"/>
      <c r="D32" s="69"/>
      <c r="E32" s="69"/>
      <c r="F32" s="69"/>
      <c r="G32" s="69"/>
      <c r="H32" s="42"/>
      <c r="I32" s="42"/>
      <c r="J32" s="42"/>
      <c r="K32" s="42"/>
      <c r="L32" s="304"/>
      <c r="M32" s="304"/>
      <c r="N32" s="304"/>
      <c r="O32" s="304"/>
      <c r="P32" s="42"/>
      <c r="Q32" s="304"/>
      <c r="R32" s="304"/>
      <c r="S32" s="304"/>
      <c r="T32" s="304"/>
      <c r="U32" s="62"/>
      <c r="V32" s="62"/>
      <c r="W32" s="62"/>
      <c r="X32" s="305"/>
      <c r="Y32" s="305"/>
      <c r="Z32" s="305"/>
      <c r="AA32" s="305"/>
      <c r="AB32" s="55"/>
      <c r="AC32" s="305"/>
      <c r="AD32" s="305"/>
      <c r="AE32" s="305"/>
      <c r="AF32" s="305"/>
      <c r="AG32" s="148"/>
      <c r="AH32" s="148"/>
      <c r="AI32" s="149"/>
      <c r="AJ32" s="149"/>
      <c r="AK32" s="149"/>
      <c r="AL32" s="198"/>
      <c r="AM32" s="149"/>
      <c r="AN32" s="306"/>
      <c r="AO32" s="306"/>
      <c r="AP32" s="306"/>
      <c r="AQ32" s="306"/>
      <c r="AR32" s="175"/>
      <c r="AS32" s="175"/>
      <c r="AT32" s="132"/>
      <c r="AU32" s="293">
        <f>IF(AS40="X",IF(OR(P7="Zone A",P7="Zone Abis"),9000*SUM($X$9:$AF$9),IF(P7="Zone B1",6500*SUM($X$9:$AF$9),5000*SUM($X$9:$AF$9))),IF(OR(P7="Zone A",P7="Zone Abis"),9000*SUM($X$9:$AC$9),IF(P7="Zone B1",6500*SUM($X$9:$AC$9),5000*SUM($X$9:$AC$9))))</f>
        <v>0</v>
      </c>
      <c r="AV32" s="293"/>
      <c r="AW32" s="293"/>
      <c r="AX32" s="293"/>
      <c r="AY32" s="72"/>
      <c r="AZ32" s="293">
        <f>IF(AS40="X",AQ11*5000,(AQ11-AD11)*5000)</f>
        <v>0</v>
      </c>
      <c r="BA32" s="293"/>
      <c r="BB32" s="293"/>
      <c r="BC32" s="293"/>
      <c r="BD32" s="72"/>
      <c r="BE32" s="72"/>
      <c r="BF32" s="72"/>
      <c r="BG32" s="293">
        <f>IF(BE40="X",15000*($AQ$9-$AG$9),15000*($AQ$9-$AG$9-$AD$9))</f>
        <v>0</v>
      </c>
      <c r="BH32" s="293"/>
      <c r="BI32" s="293"/>
      <c r="BJ32" s="293"/>
      <c r="BK32" s="70"/>
      <c r="BL32" s="70"/>
      <c r="BM32" s="70"/>
      <c r="BN32" s="66"/>
      <c r="BO32" s="302"/>
      <c r="BP32" s="156"/>
      <c r="BQ32" s="289"/>
      <c r="BR32" s="72"/>
      <c r="BS32" s="291"/>
      <c r="BT32" s="82"/>
      <c r="BU32" s="291"/>
      <c r="BV32" s="82"/>
      <c r="BW32" s="83"/>
      <c r="BX32" s="302"/>
      <c r="BY32" s="110"/>
      <c r="BZ32" s="292"/>
      <c r="CA32" s="292"/>
      <c r="CB32" s="292"/>
      <c r="CC32" s="292"/>
    </row>
    <row r="33" spans="1:81" ht="5.25" customHeight="1" x14ac:dyDescent="0.25">
      <c r="A33" s="65"/>
      <c r="B33" s="65"/>
      <c r="C33" s="66"/>
      <c r="D33" s="69"/>
      <c r="E33" s="69"/>
      <c r="F33" s="69"/>
      <c r="G33" s="69"/>
      <c r="H33" s="42"/>
      <c r="I33" s="42"/>
      <c r="J33" s="42"/>
      <c r="K33" s="42"/>
      <c r="L33" s="42"/>
      <c r="M33" s="42"/>
      <c r="N33" s="42"/>
      <c r="O33" s="42"/>
      <c r="P33" s="42"/>
      <c r="Q33" s="42"/>
      <c r="R33" s="42"/>
      <c r="S33" s="42"/>
      <c r="T33" s="42"/>
      <c r="U33" s="63"/>
      <c r="V33" s="63"/>
      <c r="W33" s="63"/>
      <c r="X33" s="42"/>
      <c r="Y33" s="42"/>
      <c r="Z33" s="53"/>
      <c r="AA33" s="42"/>
      <c r="AB33" s="42"/>
      <c r="AC33" s="42"/>
      <c r="AD33" s="42"/>
      <c r="AE33" s="42"/>
      <c r="AF33" s="42"/>
      <c r="AG33" s="144"/>
      <c r="AH33" s="144"/>
      <c r="AI33" s="63"/>
      <c r="AJ33" s="63"/>
      <c r="AK33" s="63"/>
      <c r="AL33" s="63"/>
      <c r="AM33" s="63"/>
      <c r="AN33" s="42"/>
      <c r="AO33" s="42"/>
      <c r="AP33" s="42"/>
      <c r="AQ33" s="42"/>
      <c r="AR33" s="175"/>
      <c r="AS33" s="175"/>
      <c r="AT33" s="133"/>
      <c r="AU33" s="42"/>
      <c r="AV33" s="42"/>
      <c r="AW33" s="42"/>
      <c r="AX33" s="42"/>
      <c r="AY33" s="42"/>
      <c r="AZ33" s="42"/>
      <c r="BA33" s="42"/>
      <c r="BB33" s="42"/>
      <c r="BC33" s="42"/>
      <c r="BD33" s="42"/>
      <c r="BE33" s="42"/>
      <c r="BF33" s="42"/>
      <c r="BG33" s="42"/>
      <c r="BH33" s="42"/>
      <c r="BI33" s="42"/>
      <c r="BJ33" s="70"/>
      <c r="BK33" s="70"/>
      <c r="BL33" s="70"/>
      <c r="BM33" s="70"/>
      <c r="BN33" s="66"/>
      <c r="BO33" s="84"/>
      <c r="BP33" s="154"/>
      <c r="BQ33" s="154"/>
      <c r="BR33" s="154"/>
      <c r="BS33" s="85"/>
      <c r="BT33" s="85"/>
      <c r="BU33" s="85"/>
      <c r="BV33" s="85"/>
      <c r="BW33" s="83"/>
      <c r="BX33" s="69"/>
      <c r="BY33" s="86"/>
      <c r="BZ33" s="86"/>
      <c r="CA33" s="86"/>
      <c r="CB33" s="86"/>
      <c r="CC33" s="86"/>
    </row>
    <row r="34" spans="1:81" ht="14.25" customHeight="1" x14ac:dyDescent="0.25">
      <c r="A34" s="65"/>
      <c r="B34" s="65"/>
      <c r="C34" s="66"/>
      <c r="D34" s="69"/>
      <c r="E34" s="69"/>
      <c r="F34" s="69"/>
      <c r="G34" s="69"/>
      <c r="H34" s="42"/>
      <c r="I34" s="49"/>
      <c r="J34" s="56" t="s">
        <v>7</v>
      </c>
      <c r="K34" s="42"/>
      <c r="L34" s="316">
        <f>L36+L38+L40+L44</f>
        <v>0</v>
      </c>
      <c r="M34" s="317"/>
      <c r="N34" s="317"/>
      <c r="O34" s="318"/>
      <c r="P34" s="7"/>
      <c r="Q34" s="316">
        <f>Q36+Q38+Q40+Q44</f>
        <v>0</v>
      </c>
      <c r="R34" s="317"/>
      <c r="S34" s="317"/>
      <c r="T34" s="318"/>
      <c r="U34" s="229"/>
      <c r="V34" s="229"/>
      <c r="W34" s="142"/>
      <c r="X34" s="278" t="str">
        <f>IFERROR(X36+X38+X40+X44,"")</f>
        <v/>
      </c>
      <c r="Y34" s="279"/>
      <c r="Z34" s="279"/>
      <c r="AA34" s="280"/>
      <c r="AB34" s="8"/>
      <c r="AC34" s="278">
        <f>AC36+AC38+AC40+AC44</f>
        <v>0</v>
      </c>
      <c r="AD34" s="279"/>
      <c r="AE34" s="279"/>
      <c r="AF34" s="280"/>
      <c r="AG34" s="191"/>
      <c r="AH34" s="191"/>
      <c r="AI34" s="191"/>
      <c r="AJ34" s="208" t="s">
        <v>92</v>
      </c>
      <c r="AK34" s="191"/>
      <c r="AL34" s="191"/>
      <c r="AM34" s="191"/>
      <c r="AN34" s="313">
        <f>AT27-AC34-AU34-BG34-AZ34</f>
        <v>0</v>
      </c>
      <c r="AO34" s="314"/>
      <c r="AP34" s="314"/>
      <c r="AQ34" s="315"/>
      <c r="AR34" s="175"/>
      <c r="AS34" s="175"/>
      <c r="AT34" s="134"/>
      <c r="AU34" s="273"/>
      <c r="AV34" s="274"/>
      <c r="AW34" s="274"/>
      <c r="AX34" s="275"/>
      <c r="AY34" s="4"/>
      <c r="AZ34" s="273">
        <v>0</v>
      </c>
      <c r="BA34" s="274"/>
      <c r="BB34" s="274"/>
      <c r="BC34" s="275"/>
      <c r="BD34" s="4"/>
      <c r="BE34" s="4"/>
      <c r="BF34" s="4"/>
      <c r="BG34" s="273"/>
      <c r="BH34" s="274"/>
      <c r="BI34" s="274"/>
      <c r="BJ34" s="275"/>
      <c r="BK34" s="70"/>
      <c r="BL34" s="70"/>
      <c r="BM34" s="70"/>
      <c r="BN34" s="66"/>
      <c r="BO34" s="87">
        <f>L34+Q34</f>
        <v>0</v>
      </c>
      <c r="BP34" s="88"/>
      <c r="BQ34" s="89">
        <f>AT22-Q34</f>
        <v>0</v>
      </c>
      <c r="BR34" s="90"/>
      <c r="BS34" s="91">
        <f>AT20+AT24-L34</f>
        <v>0</v>
      </c>
      <c r="BT34" s="92"/>
      <c r="BU34" s="93">
        <f>BQ34+BS34</f>
        <v>0</v>
      </c>
      <c r="BV34" s="92"/>
      <c r="BW34" s="94"/>
      <c r="BX34" s="96">
        <f>P20</f>
        <v>0</v>
      </c>
      <c r="BY34" s="95"/>
      <c r="BZ34" s="95" t="e">
        <f>BZ36+BZ38+BZ40+BZ42+BZ44</f>
        <v>#VALUE!</v>
      </c>
      <c r="CA34" s="95"/>
      <c r="CB34" s="95">
        <f>CB36+CB38+CB40+CB42+CB44</f>
        <v>0</v>
      </c>
      <c r="CC34" s="95" t="e">
        <f>CC36+CC38+CC40+CC44</f>
        <v>#VALUE!</v>
      </c>
    </row>
    <row r="35" spans="1:81" ht="10.5" customHeight="1" x14ac:dyDescent="0.25">
      <c r="A35" s="65"/>
      <c r="B35" s="65"/>
      <c r="C35" s="66"/>
      <c r="D35" s="69"/>
      <c r="E35" s="69"/>
      <c r="F35" s="69"/>
      <c r="G35" s="69"/>
      <c r="H35" s="42"/>
      <c r="I35" s="49"/>
      <c r="J35" s="44"/>
      <c r="K35" s="42"/>
      <c r="L35" s="48"/>
      <c r="M35" s="48"/>
      <c r="N35" s="48"/>
      <c r="O35" s="48"/>
      <c r="P35" s="48"/>
      <c r="Q35" s="48"/>
      <c r="R35" s="48"/>
      <c r="S35" s="48"/>
      <c r="T35" s="48"/>
      <c r="U35" s="153"/>
      <c r="V35" s="153"/>
      <c r="W35" s="143"/>
      <c r="X35" s="48"/>
      <c r="Y35" s="48"/>
      <c r="Z35" s="57"/>
      <c r="AA35" s="48"/>
      <c r="AB35" s="48"/>
      <c r="AC35" s="48"/>
      <c r="AD35" s="48"/>
      <c r="AE35" s="48"/>
      <c r="AF35" s="4"/>
      <c r="AG35" s="192"/>
      <c r="AH35" s="192"/>
      <c r="AI35" s="192"/>
      <c r="AJ35" s="192"/>
      <c r="AK35" s="192"/>
      <c r="AL35" s="192"/>
      <c r="AM35" s="192"/>
      <c r="AN35" s="48"/>
      <c r="AO35" s="4"/>
      <c r="AP35" s="4"/>
      <c r="AQ35" s="4"/>
      <c r="AR35" s="4"/>
      <c r="AS35" s="4"/>
      <c r="AT35" s="134"/>
      <c r="AU35" s="48"/>
      <c r="AV35" s="48"/>
      <c r="AW35" s="48"/>
      <c r="AX35" s="48"/>
      <c r="AY35" s="48"/>
      <c r="AZ35" s="48"/>
      <c r="BA35" s="48"/>
      <c r="BB35" s="48"/>
      <c r="BC35" s="48"/>
      <c r="BD35" s="48"/>
      <c r="BE35" s="48"/>
      <c r="BF35" s="48"/>
      <c r="BG35" s="48"/>
      <c r="BH35" s="48"/>
      <c r="BI35" s="48"/>
      <c r="BJ35" s="48"/>
      <c r="BK35" s="70"/>
      <c r="BL35" s="70"/>
      <c r="BM35" s="70"/>
      <c r="BN35" s="66"/>
      <c r="BO35" s="97"/>
      <c r="BP35" s="98"/>
      <c r="BQ35" s="90"/>
      <c r="BR35" s="90"/>
      <c r="BS35" s="99"/>
      <c r="BT35" s="99"/>
      <c r="BU35" s="92"/>
      <c r="BV35" s="92"/>
      <c r="BW35" s="100"/>
      <c r="BX35" s="101"/>
      <c r="BY35" s="95"/>
      <c r="BZ35" s="95"/>
      <c r="CA35" s="95"/>
      <c r="CB35" s="95"/>
      <c r="CC35" s="95"/>
    </row>
    <row r="36" spans="1:81" ht="13.5" customHeight="1" x14ac:dyDescent="0.25">
      <c r="A36" s="65"/>
      <c r="B36" s="65"/>
      <c r="C36" s="66"/>
      <c r="D36" s="69"/>
      <c r="E36" s="304" t="s">
        <v>31</v>
      </c>
      <c r="F36" s="304"/>
      <c r="G36" s="69"/>
      <c r="H36" s="42"/>
      <c r="I36" s="49"/>
      <c r="J36" s="46" t="s">
        <v>21</v>
      </c>
      <c r="K36" s="42"/>
      <c r="L36" s="297"/>
      <c r="M36" s="298"/>
      <c r="N36" s="298"/>
      <c r="O36" s="299"/>
      <c r="P36" s="47"/>
      <c r="Q36" s="273"/>
      <c r="R36" s="274"/>
      <c r="S36" s="274"/>
      <c r="T36" s="275"/>
      <c r="U36" s="230" t="str">
        <f>IFERROR(IF($AQ$13&gt;0,$P$26*$X$13/$AQ$13,$P$26*$X$9/$AQ$9),"")</f>
        <v/>
      </c>
      <c r="V36" s="163" t="str">
        <f>IFERROR(IF(BO36+BU36+U36+AU36+AZ36+BG36&gt;=BX36,ROUND(BX36-BO36-BU36-AU36-AZ36-BG36,0),ROUND(U36,0)),"")</f>
        <v/>
      </c>
      <c r="W36" s="164"/>
      <c r="X36" s="307" t="str">
        <f>IF(IF(AM36&gt;=0,V36,V36+AM36)&lt;0,"Surfinancement*",IF(AM36&gt;=0,V36,V36+AM36))</f>
        <v/>
      </c>
      <c r="Y36" s="308"/>
      <c r="Z36" s="308"/>
      <c r="AA36" s="309"/>
      <c r="AB36" s="4"/>
      <c r="AC36" s="310"/>
      <c r="AD36" s="311"/>
      <c r="AE36" s="311"/>
      <c r="AF36" s="312"/>
      <c r="AG36" s="162" t="str">
        <f>IFERROR($BX$36-$BU$36-$BO$36-$BG$36-$AU$36-AZ36-$AC$36,"")</f>
        <v/>
      </c>
      <c r="AH36" s="203">
        <f>IF(AG36&gt;0,IF($AQ$13&gt;0,$X$13,$X$9),0)</f>
        <v>0</v>
      </c>
      <c r="AI36" s="202">
        <f>IF(AH36=0,0,AG36+AG49*AH36/(AH36+AH38+AH40+AH44))</f>
        <v>0</v>
      </c>
      <c r="AJ36" s="194">
        <f>IF(AI36&gt;0,IF($AQ$13&gt;0,$X$13,$X$9),0)</f>
        <v>0</v>
      </c>
      <c r="AK36" s="193">
        <f>IF(AJ36=0,0,AI36+AI49*AJ36/(AJ36+AJ38+AJ40+AJ44))</f>
        <v>0</v>
      </c>
      <c r="AL36" s="194">
        <f>IF(AK36&gt;0,IF($AQ$13&gt;0,$X$13,$X$9),0)</f>
        <v>0</v>
      </c>
      <c r="AM36" s="193">
        <f>IF(AL36=0,0,AK36+AK49*AL36/(AL36+AL38+AL40+AL44))</f>
        <v>0</v>
      </c>
      <c r="AN36" s="313">
        <f>IF(AM36&lt;0,ROUND(X36-AC36,0),AM36)</f>
        <v>0</v>
      </c>
      <c r="AO36" s="314" t="str">
        <f>IFERROR(IF($AQ$13&gt;0,$AN$34*$X$13/$AQ$13,$AN$34*$X$9/$AQ$9),"")</f>
        <v/>
      </c>
      <c r="AP36" s="314" t="str">
        <f>IFERROR(IF($AQ$13&gt;0,$AN$34*$X$13/$AQ$13,$AN$34*$X$9/$AQ$9),"")</f>
        <v/>
      </c>
      <c r="AQ36" s="315" t="str">
        <f>IFERROR(IF($AQ$13&gt;0,$AN$34*$X$13/$AQ$13,$AN$34*$X$9/$AQ$9),"")</f>
        <v/>
      </c>
      <c r="AR36" s="175"/>
      <c r="AS36" s="175"/>
      <c r="AT36" s="174"/>
      <c r="AU36" s="294" t="str">
        <f>IFERROR(IF(AS40="X",$AU$34*X9/SUM($X$9:$AF$9),$AU$34*X9/SUM($X$9:$AC$9)),"")</f>
        <v/>
      </c>
      <c r="AV36" s="295"/>
      <c r="AW36" s="295"/>
      <c r="AX36" s="296"/>
      <c r="AY36" s="159"/>
      <c r="AZ36" s="294">
        <f>IFERROR(IF(AS40="X",$AZ$34*X11/SUM($X$11:$AF$11),$AZ$34*X11/SUM($X$11:$AC$11)),0)</f>
        <v>0</v>
      </c>
      <c r="BA36" s="295"/>
      <c r="BB36" s="295"/>
      <c r="BC36" s="296"/>
      <c r="BD36" s="159"/>
      <c r="BE36" s="170"/>
      <c r="BF36" s="170"/>
      <c r="BG36" s="294" t="str">
        <f>IFERROR(IF(BE40="X",$BG$34*X9/SUM($X$9:$AF$9),$BG$34*X9/SUM($X$9:$AC$9)),"")</f>
        <v/>
      </c>
      <c r="BH36" s="295"/>
      <c r="BI36" s="295"/>
      <c r="BJ36" s="296"/>
      <c r="BK36" s="71"/>
      <c r="BL36" s="71"/>
      <c r="BM36" s="71"/>
      <c r="BN36" s="66"/>
      <c r="BO36" s="87">
        <f>L36+Q36</f>
        <v>0</v>
      </c>
      <c r="BP36" s="88"/>
      <c r="BQ36" s="102">
        <f>IFERROR(IF(AQ13&gt;0,BQ34*X13/(AQ13-AD13),BQ34*X9/(AQ9-AD9)),0)</f>
        <v>0</v>
      </c>
      <c r="BR36" s="103"/>
      <c r="BS36" s="104">
        <f>IFERROR(IF(AQ13&gt;0,BS34*X13/AQ13,BS34*X9/AQ9),0)</f>
        <v>0</v>
      </c>
      <c r="BT36" s="99"/>
      <c r="BU36" s="93">
        <f>BQ36+BS36</f>
        <v>0</v>
      </c>
      <c r="BV36" s="92"/>
      <c r="BW36" s="100"/>
      <c r="BX36" s="96">
        <f>IFERROR(IF(AQ13&gt;0,($BX$34-BX40)*X13/(AQ13-AD13),($BX$34-BX40)*X9/(AQ9-AD9)),0)</f>
        <v>0</v>
      </c>
      <c r="BY36" s="95"/>
      <c r="BZ36" s="95" t="str">
        <f>AG36</f>
        <v/>
      </c>
      <c r="CA36" s="112">
        <f>AH36</f>
        <v>0</v>
      </c>
      <c r="CB36" s="95">
        <f>AM36</f>
        <v>0</v>
      </c>
      <c r="CC36" s="95" t="e">
        <f>BX36-CB36-BO36-BG36-AU36-AZ36-AC36</f>
        <v>#VALUE!</v>
      </c>
    </row>
    <row r="37" spans="1:81" ht="4.5" customHeight="1" x14ac:dyDescent="0.25">
      <c r="A37" s="65"/>
      <c r="B37" s="65"/>
      <c r="C37" s="66"/>
      <c r="D37" s="58"/>
      <c r="E37" s="304"/>
      <c r="F37" s="304"/>
      <c r="G37" s="69"/>
      <c r="H37" s="42"/>
      <c r="I37" s="49"/>
      <c r="J37" s="46"/>
      <c r="K37" s="42"/>
      <c r="L37" s="59"/>
      <c r="M37" s="59"/>
      <c r="N37" s="59"/>
      <c r="O37" s="59"/>
      <c r="P37" s="59"/>
      <c r="Q37" s="59"/>
      <c r="R37" s="59"/>
      <c r="S37" s="59"/>
      <c r="T37" s="59"/>
      <c r="U37" s="153"/>
      <c r="V37" s="165"/>
      <c r="W37" s="166"/>
      <c r="X37" s="48"/>
      <c r="Y37" s="48"/>
      <c r="Z37" s="60"/>
      <c r="AA37" s="48"/>
      <c r="AB37" s="48"/>
      <c r="AC37" s="48"/>
      <c r="AD37" s="48"/>
      <c r="AE37" s="48"/>
      <c r="AF37" s="48"/>
      <c r="AG37" s="160"/>
      <c r="AH37" s="203"/>
      <c r="AI37" s="204"/>
      <c r="AJ37" s="194"/>
      <c r="AK37" s="195"/>
      <c r="AL37" s="194"/>
      <c r="AM37" s="195"/>
      <c r="AN37" s="48"/>
      <c r="AO37" s="48"/>
      <c r="AP37" s="48"/>
      <c r="AQ37" s="48"/>
      <c r="AR37" s="48"/>
      <c r="AS37" s="48"/>
      <c r="AT37" s="134"/>
      <c r="AU37" s="111"/>
      <c r="AV37" s="111"/>
      <c r="AW37" s="111"/>
      <c r="AX37" s="111"/>
      <c r="AY37" s="111"/>
      <c r="AZ37" s="111"/>
      <c r="BA37" s="111"/>
      <c r="BB37" s="111"/>
      <c r="BC37" s="111"/>
      <c r="BD37" s="111"/>
      <c r="BE37" s="111"/>
      <c r="BF37" s="111"/>
      <c r="BG37" s="111"/>
      <c r="BH37" s="111"/>
      <c r="BI37" s="111"/>
      <c r="BJ37" s="111"/>
      <c r="BK37" s="71"/>
      <c r="BL37" s="71"/>
      <c r="BM37" s="71"/>
      <c r="BN37" s="66"/>
      <c r="BO37" s="97"/>
      <c r="BP37" s="98"/>
      <c r="BQ37" s="103"/>
      <c r="BR37" s="103"/>
      <c r="BS37" s="105"/>
      <c r="BT37" s="99"/>
      <c r="BU37" s="92"/>
      <c r="BV37" s="92"/>
      <c r="BW37" s="100"/>
      <c r="BX37" s="101"/>
      <c r="BY37" s="95"/>
      <c r="BZ37" s="95"/>
      <c r="CA37" s="112"/>
      <c r="CB37" s="95"/>
      <c r="CC37" s="95"/>
    </row>
    <row r="38" spans="1:81" ht="13.5" customHeight="1" x14ac:dyDescent="0.25">
      <c r="A38" s="65"/>
      <c r="B38" s="65"/>
      <c r="C38" s="66"/>
      <c r="D38" s="58"/>
      <c r="E38" s="304"/>
      <c r="F38" s="304"/>
      <c r="G38" s="69"/>
      <c r="H38" s="42"/>
      <c r="I38" s="49"/>
      <c r="J38" s="46" t="s">
        <v>22</v>
      </c>
      <c r="K38" s="42"/>
      <c r="L38" s="297"/>
      <c r="M38" s="298"/>
      <c r="N38" s="298"/>
      <c r="O38" s="299"/>
      <c r="P38" s="47"/>
      <c r="Q38" s="273"/>
      <c r="R38" s="274"/>
      <c r="S38" s="274"/>
      <c r="T38" s="275"/>
      <c r="U38" s="230" t="str">
        <f>IFERROR(IF($AQ$13&gt;0,$P$26*$AA$13/$AQ$13,$P$26*$AA$9/$AQ$9),"")</f>
        <v/>
      </c>
      <c r="V38" s="163" t="str">
        <f>IFERROR(IF(BO38+BU38+U38+AU38+AZ38+BG38&gt;=BX38,ROUND(BX38-BO38-BU38-AU38-AZ38-BG38,0),ROUND(U38,0)),"")</f>
        <v/>
      </c>
      <c r="W38" s="164"/>
      <c r="X38" s="325" t="str">
        <f>IF(IF(AM38&gt;=0,V38,V38+AM38)&lt;0,"Surfinancement*",IF(AM38&gt;=0,V38,V38+AM38))</f>
        <v/>
      </c>
      <c r="Y38" s="326"/>
      <c r="Z38" s="326"/>
      <c r="AA38" s="327"/>
      <c r="AB38" s="4"/>
      <c r="AC38" s="310"/>
      <c r="AD38" s="311"/>
      <c r="AE38" s="311"/>
      <c r="AF38" s="312"/>
      <c r="AG38" s="162" t="str">
        <f>IFERROR($BX$38-$BU$38-$BO$38-$BG$38-$AU$38-AZ38-$AC$38,"")</f>
        <v/>
      </c>
      <c r="AH38" s="203">
        <f>IF(AG38&gt;0,IF($AQ$13&gt;0,$AA$13,$AA$9),0)</f>
        <v>0</v>
      </c>
      <c r="AI38" s="202">
        <f>IF(AH38=0,0,AG38+$AG$49*AH38/($AH$36+$AH$38+$AH$40+$AH$44))</f>
        <v>0</v>
      </c>
      <c r="AJ38" s="194">
        <f>IF(AI38&gt;0,IF($AQ$13&gt;0,$AA$13,$AA$9),0)</f>
        <v>0</v>
      </c>
      <c r="AK38" s="193">
        <f>IF(AJ38=0,0,AI38+$AI$49*AJ38/($AJ$36+$AJ$38+$AJ$40+$AJ$44))</f>
        <v>0</v>
      </c>
      <c r="AL38" s="194">
        <f>IF(AK38&gt;0,IF($AQ$13&gt;0,$AA$13,$AA$9),0)</f>
        <v>0</v>
      </c>
      <c r="AM38" s="193">
        <f>IF(AL38=0,0,AK38+$AK$49*AL38/($AL$36+$AL$38+$AL$40+$AL$44))</f>
        <v>0</v>
      </c>
      <c r="AN38" s="313">
        <f>IF(AM38&lt;0,ROUND(X38-AC38,0),AM38)</f>
        <v>0</v>
      </c>
      <c r="AO38" s="314" t="str">
        <f>IFERROR(IF($AQ$13&gt;0,$AN$34*$X$13/$AQ$13,$AN$34*$X$9/$AQ$9),"")</f>
        <v/>
      </c>
      <c r="AP38" s="314" t="str">
        <f>IFERROR(IF($AQ$13&gt;0,$AN$34*$X$13/$AQ$13,$AN$34*$X$9/$AQ$9),"")</f>
        <v/>
      </c>
      <c r="AQ38" s="315" t="str">
        <f>IFERROR(IF($AQ$13&gt;0,$AN$34*$X$13/$AQ$13,$AN$34*$X$9/$AQ$9),"")</f>
        <v/>
      </c>
      <c r="AR38" s="175"/>
      <c r="AS38" s="175"/>
      <c r="AT38" s="134"/>
      <c r="AU38" s="294" t="str">
        <f>IFERROR(IF(AS40="X",$AU$34*AA9/SUM($X$9:$AF$9),$AU$34*AA9/SUM($X$9:$AC$9)),"")</f>
        <v/>
      </c>
      <c r="AV38" s="295"/>
      <c r="AW38" s="295"/>
      <c r="AX38" s="296"/>
      <c r="AY38" s="159"/>
      <c r="AZ38" s="294">
        <f>IFERROR(IF(AS40="X",$AZ$34*AA11/SUM($X$11:$AF$11),$AZ$34*AA11/SUM($X$11:$AC$11)),0)</f>
        <v>0</v>
      </c>
      <c r="BA38" s="295"/>
      <c r="BB38" s="295"/>
      <c r="BC38" s="296"/>
      <c r="BD38" s="159"/>
      <c r="BE38" s="170"/>
      <c r="BF38" s="170"/>
      <c r="BG38" s="294" t="str">
        <f>IFERROR(IF(BE40="X",$BG$34*AA9/SUM($X$9:$AF$9),$BG$34*AA9/SUM($X$9:$AC$9)),"")</f>
        <v/>
      </c>
      <c r="BH38" s="295"/>
      <c r="BI38" s="295"/>
      <c r="BJ38" s="296"/>
      <c r="BK38" s="71"/>
      <c r="BL38" s="71"/>
      <c r="BM38" s="71"/>
      <c r="BN38" s="66"/>
      <c r="BO38" s="87">
        <f>L38+Q38</f>
        <v>0</v>
      </c>
      <c r="BP38" s="98"/>
      <c r="BQ38" s="102">
        <f>IFERROR(IF(AQ13&gt;0,BQ34*AA13/(AQ13-AD13),BQ34*AA9/(AQ9-AD9)),0)</f>
        <v>0</v>
      </c>
      <c r="BR38" s="103"/>
      <c r="BS38" s="104">
        <f>IFERROR(IF(AQ13&gt;0,BS34*AA13/AQ13,BS34*AA9/AQ9),0)</f>
        <v>0</v>
      </c>
      <c r="BT38" s="99"/>
      <c r="BU38" s="93">
        <f t="shared" ref="BU38" si="0">BQ38+BS38</f>
        <v>0</v>
      </c>
      <c r="BV38" s="92"/>
      <c r="BW38" s="100"/>
      <c r="BX38" s="96">
        <f>IFERROR(IF(AQ13&gt;0,($BX$34-BX40)*AA13/(AQ13-AD13),($BX$34-$BX$40)*AA9/(AQ9-AD9)),0)</f>
        <v>0</v>
      </c>
      <c r="BY38" s="95"/>
      <c r="BZ38" s="95" t="str">
        <f>AG38</f>
        <v/>
      </c>
      <c r="CA38" s="112">
        <f>AH38</f>
        <v>0</v>
      </c>
      <c r="CB38" s="95">
        <f>AM38</f>
        <v>0</v>
      </c>
      <c r="CC38" s="95" t="e">
        <f>BX38-CB38-BO38-BG38-AU38-AZ38-AC38</f>
        <v>#VALUE!</v>
      </c>
    </row>
    <row r="39" spans="1:81" ht="4.5" customHeight="1" x14ac:dyDescent="0.25">
      <c r="A39" s="65"/>
      <c r="B39" s="65"/>
      <c r="C39" s="66"/>
      <c r="D39" s="69"/>
      <c r="E39" s="69"/>
      <c r="F39" s="69"/>
      <c r="G39" s="69"/>
      <c r="H39" s="42"/>
      <c r="I39" s="49"/>
      <c r="J39" s="46"/>
      <c r="K39" s="42"/>
      <c r="L39" s="59"/>
      <c r="M39" s="59"/>
      <c r="N39" s="59"/>
      <c r="O39" s="59"/>
      <c r="P39" s="59"/>
      <c r="Q39" s="59"/>
      <c r="R39" s="59"/>
      <c r="S39" s="47"/>
      <c r="T39" s="47"/>
      <c r="U39" s="230"/>
      <c r="V39" s="163"/>
      <c r="W39" s="164"/>
      <c r="X39" s="4"/>
      <c r="Y39" s="4"/>
      <c r="Z39" s="60"/>
      <c r="AA39" s="4"/>
      <c r="AB39" s="4"/>
      <c r="AC39" s="4"/>
      <c r="AD39" s="4"/>
      <c r="AE39" s="4"/>
      <c r="AF39" s="48"/>
      <c r="AG39" s="161"/>
      <c r="AH39" s="203"/>
      <c r="AI39" s="205"/>
      <c r="AJ39" s="194"/>
      <c r="AK39" s="196"/>
      <c r="AL39" s="194"/>
      <c r="AM39" s="196"/>
      <c r="AN39" s="48"/>
      <c r="AO39" s="48"/>
      <c r="AP39" s="48"/>
      <c r="AQ39" s="48"/>
      <c r="AR39" s="48"/>
      <c r="AS39" s="48"/>
      <c r="AT39" s="134"/>
      <c r="AU39" s="159"/>
      <c r="AV39" s="159"/>
      <c r="AW39" s="159"/>
      <c r="AX39" s="159"/>
      <c r="AY39" s="159"/>
      <c r="AZ39" s="159"/>
      <c r="BA39" s="159"/>
      <c r="BB39" s="159"/>
      <c r="BC39" s="159"/>
      <c r="BD39" s="159"/>
      <c r="BE39" s="170"/>
      <c r="BF39" s="170"/>
      <c r="BG39" s="159"/>
      <c r="BH39" s="159"/>
      <c r="BI39" s="159"/>
      <c r="BJ39" s="159"/>
      <c r="BK39" s="71"/>
      <c r="BL39" s="71"/>
      <c r="BM39" s="71"/>
      <c r="BN39" s="66"/>
      <c r="BO39" s="98"/>
      <c r="BP39" s="98"/>
      <c r="BQ39" s="103"/>
      <c r="BR39" s="103"/>
      <c r="BS39" s="105"/>
      <c r="BT39" s="99"/>
      <c r="BU39" s="92"/>
      <c r="BV39" s="92"/>
      <c r="BW39" s="100"/>
      <c r="BX39" s="101"/>
      <c r="BY39" s="95"/>
      <c r="BZ39" s="95"/>
      <c r="CA39" s="112"/>
      <c r="CB39" s="95"/>
      <c r="CC39" s="95"/>
    </row>
    <row r="40" spans="1:81" ht="13.5" customHeight="1" x14ac:dyDescent="0.25">
      <c r="A40" s="65"/>
      <c r="B40" s="65"/>
      <c r="C40" s="66"/>
      <c r="D40" s="69"/>
      <c r="E40" s="320">
        <v>0.51</v>
      </c>
      <c r="F40" s="321"/>
      <c r="G40" s="69"/>
      <c r="H40" s="42"/>
      <c r="I40" s="49"/>
      <c r="J40" s="46" t="s">
        <v>23</v>
      </c>
      <c r="K40" s="42"/>
      <c r="L40" s="297"/>
      <c r="M40" s="298"/>
      <c r="N40" s="298"/>
      <c r="O40" s="299"/>
      <c r="P40" s="47"/>
      <c r="Q40" s="273"/>
      <c r="R40" s="274"/>
      <c r="S40" s="274"/>
      <c r="T40" s="275"/>
      <c r="U40" s="230" t="str">
        <f>IFERROR(IF($AQ$13&gt;0,$P$26*$AD$13/$AQ$13,$P$26*$AD$9/$AQ$9),"")</f>
        <v/>
      </c>
      <c r="V40" s="163" t="str">
        <f>IFERROR(IF(BO40+BU40+U40+AU40+AZ40+BG40&gt;=BX40,ROUND(BX40-BO40-BU40-AU40-AZ40-BG40,0),ROUND(U40,0)),"")</f>
        <v/>
      </c>
      <c r="W40" s="164"/>
      <c r="X40" s="322" t="str">
        <f>IF(AM40&gt;=0,V40,V40+AM40)</f>
        <v/>
      </c>
      <c r="Y40" s="323"/>
      <c r="Z40" s="323"/>
      <c r="AA40" s="324"/>
      <c r="AB40" s="4"/>
      <c r="AC40" s="310"/>
      <c r="AD40" s="311"/>
      <c r="AE40" s="311"/>
      <c r="AF40" s="312"/>
      <c r="AG40" s="113">
        <f>IFERROR($P$22*$E$40-$AC$40,"")</f>
        <v>0</v>
      </c>
      <c r="AH40" s="203">
        <f>IF(AG42&gt;0,IF($AQ$13&gt;0,$AD$13,$AD$9),0)</f>
        <v>0</v>
      </c>
      <c r="AI40" s="202">
        <f>AG40</f>
        <v>0</v>
      </c>
      <c r="AJ40" s="194">
        <f>IF(AI42&gt;0,IF($AQ$13&gt;0,$AD$13,$AD$9),0)</f>
        <v>0</v>
      </c>
      <c r="AK40" s="193">
        <f>AI40</f>
        <v>0</v>
      </c>
      <c r="AL40" s="194">
        <f>IF(AK42&gt;0,IF($AQ$13&gt;0,$AD$13,$AD$9),0)</f>
        <v>0</v>
      </c>
      <c r="AM40" s="193">
        <f>AK40</f>
        <v>0</v>
      </c>
      <c r="AN40" s="313">
        <f>AM40</f>
        <v>0</v>
      </c>
      <c r="AO40" s="314"/>
      <c r="AP40" s="314"/>
      <c r="AQ40" s="315"/>
      <c r="AR40" s="175"/>
      <c r="AS40" s="186" t="s">
        <v>82</v>
      </c>
      <c r="AT40" s="134"/>
      <c r="AU40" s="294" t="str">
        <f>IFERROR(IF(AS40="X",$AU$34*AD9/SUM($X$9:$AF$9),0),"")</f>
        <v/>
      </c>
      <c r="AV40" s="295"/>
      <c r="AW40" s="295"/>
      <c r="AX40" s="296"/>
      <c r="AY40" s="159"/>
      <c r="AZ40" s="294">
        <f>IFERROR(IF(AS40="X",$AZ$34*AD11/SUM($X$11:$AF$11),0),0)</f>
        <v>0</v>
      </c>
      <c r="BA40" s="295"/>
      <c r="BB40" s="295"/>
      <c r="BC40" s="296"/>
      <c r="BD40" s="159"/>
      <c r="BE40" s="186" t="s">
        <v>82</v>
      </c>
      <c r="BF40" s="170"/>
      <c r="BG40" s="294" t="str">
        <f>IFERROR(IF(BE40="X",$BG$34*AD9/SUM($X$9:$AF$9),0),"")</f>
        <v/>
      </c>
      <c r="BH40" s="295"/>
      <c r="BI40" s="295"/>
      <c r="BJ40" s="296"/>
      <c r="BK40" s="71"/>
      <c r="BL40" s="70"/>
      <c r="BM40" s="71"/>
      <c r="BN40" s="66"/>
      <c r="BO40" s="87">
        <f>L40+Q40</f>
        <v>0</v>
      </c>
      <c r="BP40" s="98"/>
      <c r="BQ40" s="103"/>
      <c r="BR40" s="103"/>
      <c r="BS40" s="104">
        <f>IFERROR(IF(AQ13&gt;0,BS34*AD13/AQ13,BS34*AD9/AQ9),0)</f>
        <v>0</v>
      </c>
      <c r="BT40" s="99"/>
      <c r="BU40" s="93">
        <f>BQ40+BS40</f>
        <v>0</v>
      </c>
      <c r="BV40" s="92"/>
      <c r="BW40" s="100"/>
      <c r="BX40" s="96">
        <f>P22</f>
        <v>0</v>
      </c>
      <c r="BY40" s="95"/>
      <c r="BZ40" s="95">
        <f>AG40</f>
        <v>0</v>
      </c>
      <c r="CA40" s="112">
        <f>AH40</f>
        <v>0</v>
      </c>
      <c r="CB40" s="95">
        <f>AM40</f>
        <v>0</v>
      </c>
      <c r="CC40" s="95" t="e">
        <f>BX40-CB40-BO40-BG40-AU40-AZ40-AC40-CB42</f>
        <v>#VALUE!</v>
      </c>
    </row>
    <row r="41" spans="1:81" ht="4.5" customHeight="1" x14ac:dyDescent="0.25">
      <c r="A41" s="65"/>
      <c r="B41" s="65"/>
      <c r="C41" s="66"/>
      <c r="D41" s="69"/>
      <c r="E41" s="69"/>
      <c r="F41" s="69"/>
      <c r="G41" s="69"/>
      <c r="H41" s="42"/>
      <c r="I41" s="49"/>
      <c r="J41" s="46"/>
      <c r="K41" s="42"/>
      <c r="L41" s="6"/>
      <c r="M41" s="6"/>
      <c r="N41" s="6"/>
      <c r="O41" s="6"/>
      <c r="P41" s="6"/>
      <c r="Q41" s="6"/>
      <c r="R41" s="6"/>
      <c r="S41" s="24"/>
      <c r="T41" s="24"/>
      <c r="U41" s="230"/>
      <c r="V41" s="163"/>
      <c r="W41" s="164"/>
      <c r="X41" s="4"/>
      <c r="Y41" s="4"/>
      <c r="Z41" s="60"/>
      <c r="AA41" s="4"/>
      <c r="AB41" s="4"/>
      <c r="AC41" s="4"/>
      <c r="AD41" s="4"/>
      <c r="AE41" s="4"/>
      <c r="AF41" s="48"/>
      <c r="AG41" s="151"/>
      <c r="AH41" s="203"/>
      <c r="AI41" s="205"/>
      <c r="AJ41" s="194"/>
      <c r="AK41" s="196"/>
      <c r="AL41" s="194"/>
      <c r="AM41" s="196"/>
      <c r="AN41" s="48"/>
      <c r="AO41" s="48"/>
      <c r="AP41" s="48"/>
      <c r="AQ41" s="48"/>
      <c r="AR41" s="48"/>
      <c r="AS41" s="163" t="s">
        <v>82</v>
      </c>
      <c r="AT41" s="134"/>
      <c r="AU41" s="176"/>
      <c r="AV41" s="158"/>
      <c r="AW41" s="158"/>
      <c r="AX41" s="158"/>
      <c r="AY41" s="158"/>
      <c r="AZ41" s="158"/>
      <c r="BA41" s="158"/>
      <c r="BB41" s="158"/>
      <c r="BC41" s="158"/>
      <c r="BD41" s="158"/>
      <c r="BE41" s="173"/>
      <c r="BF41" s="173"/>
      <c r="BG41" s="80"/>
      <c r="BH41" s="158"/>
      <c r="BI41" s="158"/>
      <c r="BJ41" s="158"/>
      <c r="BK41" s="70"/>
      <c r="BL41" s="70"/>
      <c r="BM41" s="70"/>
      <c r="BN41" s="66"/>
      <c r="BO41" s="90"/>
      <c r="BP41" s="90"/>
      <c r="BQ41" s="103"/>
      <c r="BR41" s="103"/>
      <c r="BS41" s="99"/>
      <c r="BT41" s="99"/>
      <c r="BU41" s="92"/>
      <c r="BV41" s="92"/>
      <c r="BW41" s="106"/>
      <c r="BX41" s="101"/>
      <c r="BY41" s="95"/>
      <c r="BZ41" s="95"/>
      <c r="CA41" s="112"/>
      <c r="CB41" s="95"/>
      <c r="CC41" s="95"/>
    </row>
    <row r="42" spans="1:81" ht="14.25" customHeight="1" x14ac:dyDescent="0.25">
      <c r="A42" s="65"/>
      <c r="B42" s="65"/>
      <c r="C42" s="66"/>
      <c r="D42" s="69"/>
      <c r="E42" s="69"/>
      <c r="F42" s="69"/>
      <c r="G42" s="69"/>
      <c r="H42" s="42"/>
      <c r="I42" s="49"/>
      <c r="J42" s="46" t="s">
        <v>24</v>
      </c>
      <c r="K42" s="42"/>
      <c r="L42" s="6"/>
      <c r="M42" s="24"/>
      <c r="N42" s="24"/>
      <c r="O42" s="24"/>
      <c r="P42" s="24"/>
      <c r="Q42" s="24"/>
      <c r="R42" s="6"/>
      <c r="S42" s="24"/>
      <c r="T42" s="24"/>
      <c r="U42" s="230"/>
      <c r="V42" s="163"/>
      <c r="W42" s="164"/>
      <c r="X42" s="4"/>
      <c r="Y42" s="4"/>
      <c r="Z42" s="57"/>
      <c r="AA42" s="4"/>
      <c r="AB42" s="4"/>
      <c r="AC42" s="319"/>
      <c r="AD42" s="319"/>
      <c r="AE42" s="319"/>
      <c r="AF42" s="319"/>
      <c r="AG42" s="113" t="str">
        <f>IFERROR($BX$40-$BU$40-$BO$40-$BG$40-$AU$40-AZ40-$AN$40-$AC$40,"")</f>
        <v/>
      </c>
      <c r="AH42" s="203"/>
      <c r="AI42" s="202">
        <f>IF(AH40=0,0,AG42+$AG$49*AH40/($AH$36+$AH$38+$AH$40+$AH$44))</f>
        <v>0</v>
      </c>
      <c r="AJ42" s="194"/>
      <c r="AK42" s="193">
        <f>IF(AJ40=0,0,AI42+$AI$49*AJ40/($AH$36+$AH$38+$AH$40+$AH$44))</f>
        <v>0</v>
      </c>
      <c r="AL42" s="194"/>
      <c r="AM42" s="193">
        <f>IF(AL40=0,0,AK42+$AK$49*AL40/($AL$36+$AL$38+$AL$40+$AL$44))</f>
        <v>0</v>
      </c>
      <c r="AN42" s="313">
        <f>IF(AM42&lt;0,ROUND(X40-AC40,0),AM42)</f>
        <v>0</v>
      </c>
      <c r="AO42" s="314" t="str">
        <f>IFERROR(IF($AQ$13&gt;0,$AN$34*$AD$13/$AQ$13-$AN$40,$AN$34*$AD$9/$AQ$9-$AN$40),"")</f>
        <v/>
      </c>
      <c r="AP42" s="314" t="str">
        <f>IFERROR(IF($AQ$13&gt;0,$AN$34*$AD$13/$AQ$13-$AN$40,$AN$34*$AD$9/$AQ$9-$AN$40),"")</f>
        <v/>
      </c>
      <c r="AQ42" s="315" t="str">
        <f>IFERROR(IF($AQ$13&gt;0,$AN$34*$AD$13/$AQ$13-$AN$40,$AN$34*$AD$9/$AQ$9-$AN$40),"")</f>
        <v/>
      </c>
      <c r="AR42" s="175"/>
      <c r="AS42" s="175"/>
      <c r="AT42" s="48"/>
      <c r="AU42" s="176"/>
      <c r="AV42" s="176"/>
      <c r="AW42" s="176"/>
      <c r="AX42" s="176"/>
      <c r="AY42" s="176"/>
      <c r="AZ42" s="176"/>
      <c r="BA42" s="176"/>
      <c r="BB42" s="176"/>
      <c r="BC42" s="176"/>
      <c r="BD42" s="176"/>
      <c r="BE42" s="176"/>
      <c r="BF42" s="176"/>
      <c r="BG42" s="176"/>
      <c r="BH42" s="176"/>
      <c r="BI42" s="176"/>
      <c r="BJ42" s="176"/>
      <c r="BK42" s="70"/>
      <c r="BL42" s="70"/>
      <c r="BM42" s="70"/>
      <c r="BN42" s="66"/>
      <c r="BO42" s="90"/>
      <c r="BP42" s="90"/>
      <c r="BQ42" s="72"/>
      <c r="BR42" s="72"/>
      <c r="BS42" s="99"/>
      <c r="BT42" s="99"/>
      <c r="BU42" s="92"/>
      <c r="BV42" s="92"/>
      <c r="BW42" s="106"/>
      <c r="BX42" s="101"/>
      <c r="BY42" s="95"/>
      <c r="BZ42" s="95" t="str">
        <f>AG42</f>
        <v/>
      </c>
      <c r="CA42" s="112">
        <f>AH42</f>
        <v>0</v>
      </c>
      <c r="CB42" s="95">
        <f>AM42</f>
        <v>0</v>
      </c>
      <c r="CC42" s="95"/>
    </row>
    <row r="43" spans="1:81" ht="4.5" customHeight="1" x14ac:dyDescent="0.25">
      <c r="A43" s="65"/>
      <c r="B43" s="65"/>
      <c r="C43" s="66"/>
      <c r="D43" s="69"/>
      <c r="E43" s="69"/>
      <c r="F43" s="69"/>
      <c r="G43" s="69"/>
      <c r="H43" s="42"/>
      <c r="I43" s="49"/>
      <c r="J43" s="46"/>
      <c r="K43" s="42"/>
      <c r="L43" s="6"/>
      <c r="M43" s="12"/>
      <c r="N43" s="12"/>
      <c r="O43" s="12"/>
      <c r="P43" s="12"/>
      <c r="Q43" s="12"/>
      <c r="R43" s="12"/>
      <c r="S43" s="12"/>
      <c r="T43" s="12"/>
      <c r="U43" s="231"/>
      <c r="V43" s="167"/>
      <c r="W43" s="168"/>
      <c r="X43" s="73"/>
      <c r="Y43" s="73"/>
      <c r="Z43" s="73"/>
      <c r="AA43" s="73"/>
      <c r="AB43" s="73"/>
      <c r="AC43" s="73"/>
      <c r="AD43" s="73"/>
      <c r="AE43" s="73"/>
      <c r="AF43" s="73"/>
      <c r="AG43" s="152"/>
      <c r="AH43" s="203"/>
      <c r="AI43" s="207"/>
      <c r="AJ43" s="194"/>
      <c r="AK43" s="197"/>
      <c r="AL43" s="194"/>
      <c r="AM43" s="197"/>
      <c r="AN43" s="73"/>
      <c r="AO43" s="73"/>
      <c r="AP43" s="73"/>
      <c r="AQ43" s="73"/>
      <c r="AR43" s="73"/>
      <c r="AS43" s="73"/>
      <c r="AT43" s="73"/>
      <c r="AU43" s="176"/>
      <c r="AV43" s="176"/>
      <c r="AW43" s="176"/>
      <c r="AX43" s="176"/>
      <c r="AY43" s="176"/>
      <c r="AZ43" s="176"/>
      <c r="BA43" s="176"/>
      <c r="BB43" s="176"/>
      <c r="BC43" s="176"/>
      <c r="BD43" s="176"/>
      <c r="BE43" s="176"/>
      <c r="BF43" s="176"/>
      <c r="BG43" s="176"/>
      <c r="BH43" s="176"/>
      <c r="BI43" s="176"/>
      <c r="BJ43" s="176"/>
      <c r="BK43" s="74"/>
      <c r="BL43" s="70"/>
      <c r="BM43" s="70"/>
      <c r="BN43" s="66"/>
      <c r="BO43" s="90"/>
      <c r="BP43" s="90"/>
      <c r="BQ43" s="103"/>
      <c r="BR43" s="103"/>
      <c r="BS43" s="99"/>
      <c r="BT43" s="99"/>
      <c r="BU43" s="92"/>
      <c r="BV43" s="92"/>
      <c r="BW43" s="106"/>
      <c r="BX43" s="101"/>
      <c r="BY43" s="95"/>
      <c r="BZ43" s="95"/>
      <c r="CA43" s="112"/>
      <c r="CB43" s="95"/>
      <c r="CC43" s="95"/>
    </row>
    <row r="44" spans="1:81" ht="14.25" customHeight="1" x14ac:dyDescent="0.25">
      <c r="A44" s="65"/>
      <c r="B44" s="65"/>
      <c r="C44" s="66"/>
      <c r="D44" s="69"/>
      <c r="E44" s="69"/>
      <c r="F44" s="69"/>
      <c r="G44" s="69"/>
      <c r="H44" s="42"/>
      <c r="I44" s="49"/>
      <c r="J44" s="46" t="s">
        <v>25</v>
      </c>
      <c r="K44" s="42"/>
      <c r="L44" s="297"/>
      <c r="M44" s="298"/>
      <c r="N44" s="298"/>
      <c r="O44" s="299"/>
      <c r="P44" s="47"/>
      <c r="Q44" s="273">
        <v>0</v>
      </c>
      <c r="R44" s="274"/>
      <c r="S44" s="274"/>
      <c r="T44" s="275"/>
      <c r="U44" s="230" t="str">
        <f>IFERROR(IF($AQ$13&gt;0,$P$26*$AG$13/$AQ$13,$P$26*$AG$9/$AQ$9),"")</f>
        <v/>
      </c>
      <c r="V44" s="163" t="str">
        <f>IFERROR(IF(BO44+BU44+U44&gt;=BX44,ROUND(BX44-BO44-BU44,0),ROUND(U44,0)),"")</f>
        <v/>
      </c>
      <c r="W44" s="164"/>
      <c r="X44" s="325" t="str">
        <f>IF(IF(AM44&gt;=0,V44,V44+AM44)&lt;0,"Surfinancement*",IF(AM44&gt;=0,V44,V44+AM44))</f>
        <v/>
      </c>
      <c r="Y44" s="326"/>
      <c r="Z44" s="326"/>
      <c r="AA44" s="327"/>
      <c r="AB44" s="4"/>
      <c r="AC44" s="310"/>
      <c r="AD44" s="311"/>
      <c r="AE44" s="311"/>
      <c r="AF44" s="312"/>
      <c r="AG44" s="113">
        <f>IFERROR($BX$44-$BU$44-$BO$44-$BG$44-$AU$44-$AC$44,"")</f>
        <v>0</v>
      </c>
      <c r="AH44" s="203">
        <f>IF(AG44&gt;0,IF($AQ$13&gt;0,$AG$13,$AG$9),0)</f>
        <v>0</v>
      </c>
      <c r="AI44" s="202">
        <f>IF(AH44=0,0,AG44+$AG$49*AH44/($AH$36+$AH$38+$AH$40+$AH$44))</f>
        <v>0</v>
      </c>
      <c r="AJ44" s="194">
        <f>IF(AI44&gt;0,IF($AQ$13&gt;0,$AG$13,$AG$9),0)</f>
        <v>0</v>
      </c>
      <c r="AK44" s="193">
        <f>IF(AJ44=0,0,AI44+$AI$49*AJ44/($AH$36+$AH$38+$AH$40+$AH$44))</f>
        <v>0</v>
      </c>
      <c r="AL44" s="194">
        <f>IF(AK44&gt;0,IF($AQ$13&gt;0,$AG$13,$AG$9),0)</f>
        <v>0</v>
      </c>
      <c r="AM44" s="193">
        <f>IF(AL44=0,0,AK44+$AG$49*AL44/($AL$36+$AL$38+$AL$40+$AL$44))</f>
        <v>0</v>
      </c>
      <c r="AN44" s="313">
        <f>IF(AM44&lt;0,ROUND(X44-AC44,0),AM44)</f>
        <v>0</v>
      </c>
      <c r="AO44" s="314" t="str">
        <f>IFERROR(IF($AQ$13&gt;0,$AN$34*$X$13/$AQ$13,$AN$34*$X$9/$AQ$9),"")</f>
        <v/>
      </c>
      <c r="AP44" s="314" t="str">
        <f>IFERROR(IF($AQ$13&gt;0,$AN$34*$X$13/$AQ$13,$AN$34*$X$9/$AQ$9),"")</f>
        <v/>
      </c>
      <c r="AQ44" s="315" t="str">
        <f>IFERROR(IF($AQ$13&gt;0,$AN$34*$X$13/$AQ$13,$AN$34*$X$9/$AQ$9),"")</f>
        <v/>
      </c>
      <c r="AR44" s="175"/>
      <c r="AS44" s="176"/>
      <c r="AT44" s="48"/>
      <c r="AU44" s="176"/>
      <c r="AV44" s="176"/>
      <c r="AW44" s="176"/>
      <c r="AX44" s="176"/>
      <c r="AY44" s="176"/>
      <c r="AZ44" s="176"/>
      <c r="BA44" s="176"/>
      <c r="BB44" s="176"/>
      <c r="BC44" s="176"/>
      <c r="BD44" s="176"/>
      <c r="BE44" s="176"/>
      <c r="BF44" s="176"/>
      <c r="BG44" s="176"/>
      <c r="BH44" s="176"/>
      <c r="BI44" s="176"/>
      <c r="BJ44" s="176"/>
      <c r="BK44" s="74"/>
      <c r="BL44" s="70"/>
      <c r="BM44" s="70"/>
      <c r="BN44" s="66"/>
      <c r="BO44" s="87">
        <f>L44+Q44</f>
        <v>0</v>
      </c>
      <c r="BP44" s="90"/>
      <c r="BQ44" s="102">
        <f>IFERROR(IF(AQ13&gt;0,BQ34*AG13/(AQ13-AD13),BQ34*AG9/(AQ9-AD9)),0)</f>
        <v>0</v>
      </c>
      <c r="BR44" s="103"/>
      <c r="BS44" s="107">
        <f>IFERROR(IF(AQ13&gt;0,BS34*AG13/AQ13,BS34*AG9/AQ9),0)</f>
        <v>0</v>
      </c>
      <c r="BT44" s="99"/>
      <c r="BU44" s="93">
        <f>BQ44+BS44</f>
        <v>0</v>
      </c>
      <c r="BV44" s="92"/>
      <c r="BW44" s="106"/>
      <c r="BX44" s="96">
        <f>IFERROR(IF(AQ13&gt;0,($BX$34-BX40)*AG13/(AQ13-AD13),($BX$34-$BX$40)*AG9/(AQ9-AD9)),0)</f>
        <v>0</v>
      </c>
      <c r="BY44" s="95"/>
      <c r="BZ44" s="95">
        <f>AG44</f>
        <v>0</v>
      </c>
      <c r="CA44" s="112">
        <f>AH44</f>
        <v>0</v>
      </c>
      <c r="CB44" s="95">
        <f>AM44</f>
        <v>0</v>
      </c>
      <c r="CC44" s="95">
        <f>BX44-CB44-BO44-BG44-AU44-AC44</f>
        <v>0</v>
      </c>
    </row>
    <row r="45" spans="1:81" ht="9.75" customHeight="1" x14ac:dyDescent="0.25">
      <c r="A45" s="65"/>
      <c r="B45" s="65"/>
      <c r="C45" s="66"/>
      <c r="D45" s="69"/>
      <c r="E45" s="69"/>
      <c r="F45" s="69"/>
      <c r="G45" s="69"/>
      <c r="H45" s="42"/>
      <c r="I45" s="42"/>
      <c r="J45" s="42"/>
      <c r="K45" s="42"/>
      <c r="L45" s="42"/>
      <c r="M45" s="74"/>
      <c r="N45" s="74"/>
      <c r="O45" s="74"/>
      <c r="P45" s="74"/>
      <c r="Q45" s="74"/>
      <c r="R45" s="74"/>
      <c r="S45" s="74"/>
      <c r="T45" s="74"/>
      <c r="U45" s="114"/>
      <c r="V45" s="114"/>
      <c r="W45" s="190"/>
      <c r="X45" s="74"/>
      <c r="Y45" s="74"/>
      <c r="Z45" s="74"/>
      <c r="AA45" s="74"/>
      <c r="AB45" s="74"/>
      <c r="AC45" s="74"/>
      <c r="AD45" s="74"/>
      <c r="AE45" s="74"/>
      <c r="AF45" s="74"/>
      <c r="AG45" s="147"/>
      <c r="AH45" s="147"/>
      <c r="AI45" s="147"/>
      <c r="AJ45" s="114"/>
      <c r="AK45" s="114"/>
      <c r="AL45" s="114"/>
      <c r="AM45" s="114"/>
      <c r="AN45" s="74"/>
      <c r="AO45" s="74"/>
      <c r="AP45" s="74"/>
      <c r="AQ45" s="74"/>
      <c r="AR45" s="74"/>
      <c r="AS45" s="337" t="str">
        <f>IF(OR(AN40&gt;AN34,AC34&gt;X34,AN42&lt;0,AU34&gt;AU32,AZ34&gt;AZ32,BG34&gt;BG32),"Valeur erronée dans le plan de financement","")</f>
        <v/>
      </c>
      <c r="AT45" s="337"/>
      <c r="AU45" s="337"/>
      <c r="AV45" s="337"/>
      <c r="AW45" s="337"/>
      <c r="AX45" s="337"/>
      <c r="AY45" s="337"/>
      <c r="AZ45" s="337"/>
      <c r="BA45" s="337"/>
      <c r="BB45" s="337"/>
      <c r="BC45" s="337"/>
      <c r="BD45" s="337"/>
      <c r="BE45" s="337"/>
      <c r="BF45" s="337"/>
      <c r="BG45" s="337"/>
      <c r="BH45" s="176"/>
      <c r="BI45" s="74"/>
      <c r="BJ45" s="74"/>
      <c r="BK45" s="74"/>
      <c r="BL45" s="70"/>
      <c r="BM45" s="70"/>
      <c r="BN45" s="66"/>
      <c r="BO45" s="70"/>
      <c r="BP45" s="70"/>
      <c r="BQ45" s="70"/>
      <c r="BR45" s="70"/>
      <c r="BS45" s="70"/>
      <c r="BT45" s="70"/>
      <c r="BU45" s="70"/>
      <c r="BV45" s="70"/>
      <c r="BW45" s="70"/>
      <c r="BX45" s="69"/>
      <c r="BY45" s="95"/>
      <c r="BZ45" s="95"/>
      <c r="CA45" s="95"/>
      <c r="CB45" s="95"/>
      <c r="CC45" s="155"/>
    </row>
    <row r="46" spans="1:81" ht="9.75" customHeight="1" x14ac:dyDescent="0.25">
      <c r="A46" s="65"/>
      <c r="B46" s="65"/>
      <c r="C46" s="66"/>
      <c r="D46" s="69"/>
      <c r="E46" s="69"/>
      <c r="F46" s="69"/>
      <c r="G46" s="69"/>
      <c r="H46" s="42"/>
      <c r="I46" s="42"/>
      <c r="J46" s="42"/>
      <c r="K46" s="42"/>
      <c r="L46" s="42"/>
      <c r="M46" s="74"/>
      <c r="N46" s="74"/>
      <c r="O46" s="74"/>
      <c r="P46" s="74"/>
      <c r="Q46" s="74"/>
      <c r="R46" s="74"/>
      <c r="S46" s="74"/>
      <c r="T46" s="74"/>
      <c r="U46" s="114"/>
      <c r="V46" s="114"/>
      <c r="W46" s="114"/>
      <c r="X46" s="74"/>
      <c r="Y46" s="74"/>
      <c r="Z46" s="74"/>
      <c r="AA46" s="74"/>
      <c r="AB46" s="74"/>
      <c r="AC46" s="74"/>
      <c r="AD46" s="74"/>
      <c r="AE46" s="74"/>
      <c r="AF46" s="74"/>
      <c r="AG46" s="147"/>
      <c r="AH46" s="147"/>
      <c r="AI46" s="147"/>
      <c r="AJ46" s="114"/>
      <c r="AK46" s="114"/>
      <c r="AL46" s="114"/>
      <c r="AM46" s="11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0"/>
      <c r="BM46" s="70"/>
      <c r="BN46" s="66"/>
      <c r="BO46" s="70"/>
      <c r="BP46" s="70"/>
      <c r="BQ46" s="70"/>
      <c r="BR46" s="70"/>
      <c r="BS46" s="70"/>
      <c r="BT46" s="70"/>
      <c r="BU46" s="70"/>
      <c r="BV46" s="70"/>
      <c r="BW46" s="70"/>
      <c r="BX46" s="69"/>
      <c r="BY46" s="95"/>
      <c r="BZ46" s="69"/>
      <c r="CA46" s="69"/>
      <c r="CB46" s="69"/>
      <c r="CC46" s="69"/>
    </row>
    <row r="47" spans="1:81" ht="18" customHeight="1" x14ac:dyDescent="0.25">
      <c r="A47" s="65"/>
      <c r="B47" s="65"/>
      <c r="C47" s="66"/>
      <c r="D47" s="69"/>
      <c r="E47" s="69"/>
      <c r="F47" s="69"/>
      <c r="G47" s="69"/>
      <c r="H47" s="42"/>
      <c r="I47" s="42"/>
      <c r="J47" s="42"/>
      <c r="K47" s="42"/>
      <c r="L47" s="42"/>
      <c r="M47" s="74"/>
      <c r="N47" s="74"/>
      <c r="O47" s="74"/>
      <c r="P47" s="74"/>
      <c r="Q47" s="74"/>
      <c r="R47" s="74"/>
      <c r="S47" s="74"/>
      <c r="T47" s="74"/>
      <c r="U47" s="114"/>
      <c r="V47" s="114"/>
      <c r="W47" s="114"/>
      <c r="X47" s="74"/>
      <c r="Y47" s="74"/>
      <c r="Z47" s="74"/>
      <c r="AA47" s="74"/>
      <c r="AB47" s="74"/>
      <c r="AC47" s="335" t="s">
        <v>39</v>
      </c>
      <c r="AD47" s="335"/>
      <c r="AE47" s="335"/>
      <c r="AF47" s="335"/>
      <c r="AG47" s="201"/>
      <c r="AH47" s="201"/>
      <c r="AI47" s="201"/>
      <c r="AJ47" s="168"/>
      <c r="AK47" s="168"/>
      <c r="AL47" s="168"/>
      <c r="AM47" s="168"/>
      <c r="AN47" s="335" t="s">
        <v>40</v>
      </c>
      <c r="AO47" s="335"/>
      <c r="AP47" s="335"/>
      <c r="AQ47" s="335"/>
      <c r="AR47" s="74"/>
      <c r="AS47" s="74"/>
      <c r="AT47" s="75"/>
      <c r="AU47" s="74"/>
      <c r="AV47" s="74"/>
      <c r="AW47" s="74"/>
      <c r="AX47" s="74"/>
      <c r="AY47" s="74"/>
      <c r="AZ47" s="74"/>
      <c r="BA47" s="74"/>
      <c r="BB47" s="74"/>
      <c r="BC47" s="74"/>
      <c r="BD47" s="74"/>
      <c r="BE47" s="74"/>
      <c r="BF47" s="74"/>
      <c r="BG47" s="74"/>
      <c r="BH47" s="74"/>
      <c r="BI47" s="74"/>
      <c r="BJ47" s="74"/>
      <c r="BK47" s="74"/>
      <c r="BL47" s="70"/>
      <c r="BM47" s="70"/>
      <c r="BN47" s="66"/>
      <c r="BO47" s="108"/>
      <c r="BP47" s="108"/>
      <c r="BQ47" s="108"/>
      <c r="BR47" s="108"/>
      <c r="BS47" s="108"/>
      <c r="BT47" s="108"/>
      <c r="BU47" s="108"/>
      <c r="BV47" s="108"/>
      <c r="BW47" s="108"/>
      <c r="BX47" s="69"/>
      <c r="BY47" s="69"/>
      <c r="BZ47" s="69"/>
      <c r="CA47" s="69"/>
      <c r="CB47" s="69"/>
      <c r="CC47" s="69"/>
    </row>
    <row r="48" spans="1:81" ht="15.75" customHeight="1" x14ac:dyDescent="0.25">
      <c r="A48" s="65"/>
      <c r="B48" s="65"/>
      <c r="C48" s="66"/>
      <c r="D48" s="69"/>
      <c r="E48" s="69"/>
      <c r="F48" s="69"/>
      <c r="G48" s="69"/>
      <c r="H48" s="42"/>
      <c r="I48" s="42"/>
      <c r="J48" s="42"/>
      <c r="K48" s="42"/>
      <c r="L48" s="42"/>
      <c r="M48" s="42"/>
      <c r="N48" s="42"/>
      <c r="O48" s="42"/>
      <c r="P48" s="42"/>
      <c r="Q48" s="42"/>
      <c r="R48" s="42"/>
      <c r="S48" s="42"/>
      <c r="T48" s="42"/>
      <c r="U48" s="64"/>
      <c r="V48" s="64"/>
      <c r="W48" s="64"/>
      <c r="X48" s="51"/>
      <c r="Y48" s="51"/>
      <c r="Z48" s="51"/>
      <c r="AA48" s="76"/>
      <c r="AB48" s="77"/>
      <c r="AC48" s="336"/>
      <c r="AD48" s="336"/>
      <c r="AE48" s="336"/>
      <c r="AF48" s="336"/>
      <c r="AG48" s="144"/>
      <c r="AH48" s="144"/>
      <c r="AI48" s="144"/>
      <c r="AJ48" s="63"/>
      <c r="AK48" s="63"/>
      <c r="AL48" s="63"/>
      <c r="AM48" s="63"/>
      <c r="AN48" s="336"/>
      <c r="AO48" s="336"/>
      <c r="AP48" s="336"/>
      <c r="AQ48" s="336"/>
      <c r="AR48" s="74"/>
      <c r="AS48" s="74"/>
      <c r="AT48" s="75"/>
      <c r="AU48" s="74"/>
      <c r="AV48" s="74"/>
      <c r="AW48" s="74"/>
      <c r="AX48" s="42"/>
      <c r="AY48" s="70"/>
      <c r="AZ48" s="70"/>
      <c r="BA48" s="70"/>
      <c r="BB48" s="70"/>
      <c r="BC48" s="70"/>
      <c r="BD48" s="70"/>
      <c r="BE48" s="70"/>
      <c r="BF48" s="70"/>
      <c r="BG48" s="70"/>
      <c r="BH48" s="70"/>
      <c r="BI48" s="70"/>
      <c r="BJ48" s="70"/>
      <c r="BK48" s="70"/>
      <c r="BL48" s="70"/>
      <c r="BM48" s="70"/>
      <c r="BN48" s="66"/>
      <c r="BO48" s="108"/>
      <c r="BP48" s="108"/>
      <c r="BQ48" s="108"/>
      <c r="BR48" s="108"/>
      <c r="BS48" s="109"/>
      <c r="BT48" s="109"/>
      <c r="BU48" s="109"/>
      <c r="BV48" s="109"/>
      <c r="BW48" s="109"/>
      <c r="BX48" s="69"/>
      <c r="BY48" s="69"/>
      <c r="BZ48" s="69"/>
      <c r="CA48" s="69"/>
      <c r="CB48" s="69"/>
      <c r="CC48" s="69"/>
    </row>
    <row r="49" spans="1:81" ht="14.25" customHeight="1" x14ac:dyDescent="0.25">
      <c r="A49" s="65"/>
      <c r="B49" s="65"/>
      <c r="C49" s="66"/>
      <c r="D49" s="70"/>
      <c r="E49" s="70"/>
      <c r="F49" s="70"/>
      <c r="G49" s="70"/>
      <c r="H49" s="70"/>
      <c r="I49" s="70"/>
      <c r="J49" s="70"/>
      <c r="K49" s="70"/>
      <c r="L49" s="70"/>
      <c r="M49" s="70"/>
      <c r="N49" s="70"/>
      <c r="O49" s="70"/>
      <c r="P49" s="70"/>
      <c r="Q49" s="70"/>
      <c r="R49" s="70"/>
      <c r="S49" s="70"/>
      <c r="T49" s="70"/>
      <c r="U49" s="71"/>
      <c r="V49" s="71"/>
      <c r="W49" s="71"/>
      <c r="X49" s="70"/>
      <c r="Y49" s="70"/>
      <c r="Z49" s="70"/>
      <c r="AA49" s="70"/>
      <c r="AB49" s="70"/>
      <c r="AC49" s="328" t="str">
        <f>IFERROR(MIN(IF(OR(P7="Zone Abis",P7="Zone A",P7="Zone B1"),(AC36*0.6%-AC38*0.2%+AC40*1.11%)/(AC36+AC38+AC40),""),Taux!$B$9-Taux!B7),"")</f>
        <v/>
      </c>
      <c r="AD49" s="329"/>
      <c r="AE49" s="329"/>
      <c r="AF49" s="330"/>
      <c r="AG49" s="113">
        <f>IF(AG36&lt;0,AG36,0)+IF(AG38&lt;0,AG38,0)+IF(AG40&lt;0,AG40,0)+IF(AG42&lt;0,AG42,0)+IF(AG44&lt;0,AG44,0)</f>
        <v>0</v>
      </c>
      <c r="AH49" s="145"/>
      <c r="AI49" s="145">
        <f t="shared" ref="AI49" si="1">IF(AI36&lt;0,AI36,0)+IF(AI38&lt;0,AI38,0)+IF(AI40&lt;0,AI40,0)+IF(AI42&lt;0,AI42,0)+IF(AI44&lt;0,AI44,0)</f>
        <v>0</v>
      </c>
      <c r="AJ49" s="191"/>
      <c r="AK49" s="191">
        <f>IF(AK36&lt;0,AK36,0)+IF(AK38&lt;0,AK38,0)+IF(AK40&lt;0,AK40,0)+IF(AK42&lt;0,AK42,0)+IF(AK44&lt;0,AK44,0)</f>
        <v>0</v>
      </c>
      <c r="AL49" s="191"/>
      <c r="AM49" s="191"/>
      <c r="AN49" s="328" t="str">
        <f>IFERROR(($AN$36*Taux!$B$12+$AN$38*Taux!$B$11+($AN$40+$AN$42)*Taux!$B$13+$AN$44*Taux!$B$14)/($AN$36+$AN$38+$AN$40+$AN$42+$AN$44),"")</f>
        <v/>
      </c>
      <c r="AO49" s="329"/>
      <c r="AP49" s="329"/>
      <c r="AQ49" s="330"/>
      <c r="AR49" s="74"/>
      <c r="AS49" s="74"/>
      <c r="AT49" s="70"/>
      <c r="AU49" s="70"/>
      <c r="AV49" s="70"/>
      <c r="AW49" s="70"/>
      <c r="AX49" s="70"/>
      <c r="AY49" s="70"/>
      <c r="AZ49" s="70"/>
      <c r="BA49" s="70"/>
      <c r="BB49" s="70"/>
      <c r="BC49" s="70"/>
      <c r="BD49" s="70"/>
      <c r="BE49" s="70"/>
      <c r="BF49" s="70"/>
      <c r="BG49" s="70"/>
      <c r="BH49" s="70"/>
      <c r="BI49" s="70"/>
      <c r="BJ49" s="70"/>
      <c r="BK49" s="70"/>
      <c r="BL49" s="70"/>
      <c r="BM49" s="70"/>
      <c r="BN49" s="66"/>
      <c r="BO49" s="108"/>
      <c r="BP49" s="108"/>
      <c r="BQ49" s="108"/>
      <c r="BR49" s="108"/>
      <c r="BS49" s="108">
        <f>IF(BU36&lt;0,BU36,0)+IF(BU38&lt;0,BU38,0)+IF(BU40&lt;0,BU40,0)+IF(BU44&lt;0,BU44,0)</f>
        <v>0</v>
      </c>
      <c r="BT49" s="108"/>
      <c r="BU49" s="108"/>
      <c r="BV49" s="108"/>
      <c r="BW49" s="70"/>
      <c r="BX49" s="69"/>
      <c r="BY49" s="69"/>
      <c r="BZ49" s="69"/>
      <c r="CA49" s="69"/>
      <c r="CB49" s="69"/>
      <c r="CC49" s="69"/>
    </row>
    <row r="50" spans="1:81" ht="9.75" customHeight="1" x14ac:dyDescent="0.25">
      <c r="A50" s="65"/>
      <c r="B50" s="65"/>
      <c r="C50" s="66"/>
      <c r="D50" s="70"/>
      <c r="E50" s="70"/>
      <c r="F50" s="70"/>
      <c r="G50" s="70"/>
      <c r="H50" s="70"/>
      <c r="I50" s="70"/>
      <c r="J50" s="70"/>
      <c r="K50" s="70"/>
      <c r="L50" s="70"/>
      <c r="M50" s="70"/>
      <c r="N50" s="70"/>
      <c r="O50" s="70"/>
      <c r="P50" s="70"/>
      <c r="Q50" s="70"/>
      <c r="R50" s="70"/>
      <c r="S50" s="70"/>
      <c r="T50" s="70"/>
      <c r="U50" s="71"/>
      <c r="V50" s="71"/>
      <c r="W50" s="71"/>
      <c r="X50" s="70"/>
      <c r="Y50" s="70"/>
      <c r="Z50" s="70"/>
      <c r="AA50" s="70"/>
      <c r="AB50" s="70"/>
      <c r="AC50" s="70"/>
      <c r="AD50" s="70"/>
      <c r="AE50" s="70"/>
      <c r="AF50" s="70"/>
      <c r="AG50" s="71"/>
      <c r="AH50" s="71"/>
      <c r="AI50" s="71"/>
      <c r="AJ50" s="71"/>
      <c r="AK50" s="71"/>
      <c r="AL50" s="71"/>
      <c r="AM50" s="71"/>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66"/>
      <c r="BO50" s="108"/>
      <c r="BP50" s="108"/>
      <c r="BQ50" s="108"/>
      <c r="BR50" s="108"/>
      <c r="BS50" s="70"/>
      <c r="BT50" s="70"/>
      <c r="BU50" s="70"/>
      <c r="BV50" s="70"/>
      <c r="BW50" s="70"/>
      <c r="BX50" s="69"/>
      <c r="BY50" s="69"/>
      <c r="BZ50" s="69"/>
      <c r="CA50" s="69"/>
      <c r="CB50" s="69"/>
      <c r="CC50" s="69"/>
    </row>
    <row r="51" spans="1:81" ht="9.75" customHeight="1" x14ac:dyDescent="0.25">
      <c r="A51" s="65"/>
      <c r="B51" s="65"/>
      <c r="C51" s="66"/>
      <c r="D51" s="66"/>
      <c r="E51" s="66"/>
      <c r="F51" s="66"/>
      <c r="G51" s="66"/>
      <c r="H51" s="66"/>
      <c r="I51" s="66"/>
      <c r="J51" s="66"/>
      <c r="K51" s="66"/>
      <c r="L51" s="66"/>
      <c r="M51" s="66"/>
      <c r="N51" s="66"/>
      <c r="O51" s="66"/>
      <c r="P51" s="66"/>
      <c r="Q51" s="66"/>
      <c r="R51" s="66"/>
      <c r="S51" s="66"/>
      <c r="T51" s="66"/>
      <c r="U51" s="116"/>
      <c r="V51" s="116"/>
      <c r="W51" s="116"/>
      <c r="X51" s="66"/>
      <c r="Y51" s="66"/>
      <c r="Z51" s="66"/>
      <c r="AA51" s="66"/>
      <c r="AB51" s="66"/>
      <c r="AC51" s="66"/>
      <c r="AD51" s="66"/>
      <c r="AE51" s="66"/>
      <c r="AF51" s="66"/>
      <c r="AG51" s="116"/>
      <c r="AH51" s="116"/>
      <c r="AI51" s="116"/>
      <c r="AJ51" s="116"/>
      <c r="AK51" s="116"/>
      <c r="AL51" s="116"/>
      <c r="AM51" s="11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row>
    <row r="52" spans="1:81" ht="17.25" hidden="1" customHeight="1" x14ac:dyDescent="0.25">
      <c r="A52" s="65"/>
      <c r="B52" s="65"/>
      <c r="C52" s="66"/>
      <c r="D52" s="66"/>
      <c r="E52" s="66"/>
      <c r="F52" s="66"/>
      <c r="G52" s="66"/>
      <c r="H52" s="66"/>
      <c r="I52" s="66"/>
      <c r="J52" s="66"/>
      <c r="K52" s="66"/>
      <c r="L52" s="66"/>
      <c r="M52" s="66"/>
      <c r="N52" s="66"/>
      <c r="O52" s="66"/>
      <c r="P52" s="66"/>
      <c r="Q52" s="66"/>
      <c r="R52" s="66"/>
      <c r="S52" s="66"/>
      <c r="T52" s="66"/>
      <c r="U52" s="116"/>
      <c r="V52" s="116"/>
      <c r="W52" s="116"/>
      <c r="X52" s="66"/>
      <c r="Y52" s="66"/>
      <c r="Z52" s="66"/>
      <c r="AA52" s="66"/>
      <c r="AB52" s="66"/>
      <c r="AC52" s="66"/>
      <c r="AD52" s="66"/>
      <c r="AE52" s="66"/>
      <c r="AF52" s="66"/>
      <c r="AG52" s="116"/>
      <c r="AH52" s="116"/>
      <c r="AI52" s="116"/>
      <c r="AJ52" s="116"/>
      <c r="AK52" s="116"/>
      <c r="AL52" s="116"/>
      <c r="AM52" s="116"/>
      <c r="AN52" s="331">
        <f>AN36+AN38+AN40+AN42+AN44</f>
        <v>0</v>
      </c>
      <c r="AO52" s="332"/>
      <c r="AP52" s="332"/>
      <c r="AQ52" s="332"/>
      <c r="AR52" s="171"/>
      <c r="AS52" s="171"/>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row>
    <row r="53" spans="1:81" ht="9.75" hidden="1" customHeight="1" x14ac:dyDescent="0.25">
      <c r="A53" s="66"/>
      <c r="B53" s="66"/>
      <c r="C53" s="66"/>
      <c r="D53" s="66"/>
      <c r="E53" s="66"/>
      <c r="F53" s="66"/>
      <c r="G53" s="66"/>
      <c r="H53" s="66"/>
      <c r="I53" s="66"/>
      <c r="J53" s="66"/>
      <c r="K53" s="66"/>
      <c r="L53" s="66"/>
      <c r="M53" s="66"/>
      <c r="N53" s="66"/>
      <c r="O53" s="66"/>
      <c r="P53" s="66"/>
      <c r="Q53" s="66"/>
      <c r="R53" s="66"/>
      <c r="S53" s="66"/>
      <c r="T53" s="66"/>
      <c r="U53" s="116"/>
      <c r="V53" s="116"/>
      <c r="W53" s="116"/>
      <c r="X53" s="66"/>
      <c r="Y53" s="66"/>
      <c r="Z53" s="66"/>
      <c r="AA53" s="66"/>
      <c r="BH53" s="66"/>
      <c r="BI53" s="66"/>
      <c r="BJ53" s="66"/>
      <c r="BK53" s="66"/>
      <c r="BL53" s="66"/>
      <c r="BM53" s="66"/>
      <c r="BN53" s="66"/>
      <c r="BO53" s="66"/>
      <c r="BP53" s="66"/>
      <c r="BQ53" s="66"/>
      <c r="BR53" s="66"/>
      <c r="BS53" s="66"/>
      <c r="BT53" s="66"/>
      <c r="BU53" s="66"/>
      <c r="BV53" s="66"/>
      <c r="BW53" s="66"/>
    </row>
    <row r="54" spans="1:81" ht="18.75" hidden="1" customHeight="1" x14ac:dyDescent="0.25">
      <c r="A54" s="66"/>
      <c r="B54" s="66"/>
      <c r="C54" s="66"/>
      <c r="D54" s="66"/>
      <c r="E54" s="66"/>
      <c r="F54" s="66"/>
      <c r="G54" s="66"/>
      <c r="H54" s="66"/>
      <c r="I54" s="66"/>
      <c r="J54" s="66"/>
      <c r="K54" s="66"/>
      <c r="L54" s="66"/>
      <c r="M54" s="66"/>
      <c r="N54" s="66"/>
      <c r="O54" s="66"/>
      <c r="P54" s="66"/>
      <c r="Q54" s="66"/>
      <c r="R54" s="66"/>
      <c r="S54" s="66"/>
      <c r="T54" s="66"/>
      <c r="U54" s="116"/>
      <c r="V54" s="116"/>
      <c r="W54" s="116"/>
      <c r="X54" s="66"/>
      <c r="Y54" s="66"/>
      <c r="Z54" s="66"/>
      <c r="AA54" s="66"/>
      <c r="AN54" s="333">
        <f>AN34-AN52</f>
        <v>0</v>
      </c>
      <c r="AO54" s="334"/>
      <c r="AP54" s="334"/>
      <c r="AQ54" s="334"/>
      <c r="AR54" s="172"/>
      <c r="AS54" s="172"/>
      <c r="BH54" s="66"/>
      <c r="BI54" s="66"/>
      <c r="BJ54" s="66"/>
      <c r="BK54" s="66"/>
      <c r="BL54" s="66"/>
      <c r="BM54" s="66"/>
      <c r="BN54" s="66"/>
      <c r="BO54" s="66"/>
      <c r="BP54" s="66"/>
      <c r="BQ54" s="66"/>
      <c r="BR54" s="66"/>
      <c r="BS54" s="66"/>
      <c r="BT54" s="66"/>
      <c r="BU54" s="66"/>
      <c r="BV54" s="66"/>
      <c r="BW54" s="66"/>
    </row>
    <row r="55" spans="1:81" ht="9.75" customHeight="1" x14ac:dyDescent="0.25">
      <c r="A55" s="66"/>
      <c r="B55" s="66"/>
      <c r="C55" s="66"/>
      <c r="D55" s="66"/>
      <c r="E55" s="66"/>
      <c r="F55" s="66"/>
      <c r="G55" s="66"/>
      <c r="H55" s="66"/>
      <c r="I55" s="66"/>
      <c r="J55" s="66"/>
      <c r="K55" s="66"/>
      <c r="L55" s="66"/>
      <c r="M55" s="66"/>
      <c r="N55" s="66"/>
      <c r="O55" s="66"/>
      <c r="P55" s="66"/>
      <c r="Q55" s="66"/>
      <c r="R55" s="66"/>
      <c r="S55" s="66"/>
      <c r="T55" s="66"/>
      <c r="BI55" s="66"/>
      <c r="BJ55" s="66"/>
      <c r="BK55" s="66"/>
      <c r="BL55" s="66"/>
      <c r="BM55" s="66"/>
      <c r="BN55" s="66"/>
      <c r="BO55" s="66"/>
      <c r="BP55" s="66"/>
      <c r="BQ55" s="66"/>
      <c r="BR55" s="66"/>
      <c r="BS55" s="66"/>
      <c r="BT55" s="66"/>
      <c r="BU55" s="66"/>
      <c r="BV55" s="66"/>
      <c r="BW55" s="66"/>
    </row>
    <row r="56" spans="1:81" ht="15.75" customHeight="1" x14ac:dyDescent="0.25">
      <c r="A56" s="66"/>
      <c r="B56" s="66"/>
      <c r="C56" s="66"/>
      <c r="D56" s="66"/>
      <c r="E56" s="66"/>
      <c r="F56" s="66"/>
      <c r="G56" s="66"/>
      <c r="H56" s="66"/>
      <c r="I56" s="66"/>
      <c r="J56" s="66"/>
      <c r="AA56" s="334" t="str">
        <f>IF(OR(AA36="Surfinancement*",AA38="Surfinancement*",AA44="Surfinancement*"),"*L'ensemble des financements sur cette typologie (autres prêts, subventions, PHB 2.0, Booster, fonds propres) sont supérieurs au prix de revient de cette typologie. Vous pouvez diminuer les montants de PHB 2.0 et/ou Booster","")</f>
        <v/>
      </c>
      <c r="AB56" s="334"/>
      <c r="AC56" s="334"/>
      <c r="AD56" s="334"/>
      <c r="AE56" s="334"/>
      <c r="AF56" s="334"/>
      <c r="AG56" s="334"/>
      <c r="AH56" s="334"/>
      <c r="AI56" s="334"/>
      <c r="AJ56" s="334"/>
      <c r="AK56" s="334"/>
      <c r="AL56" s="334"/>
      <c r="AM56" s="334"/>
      <c r="AN56" s="334"/>
      <c r="AO56" s="334"/>
      <c r="AP56" s="334"/>
      <c r="AQ56" s="334"/>
      <c r="AR56" s="334"/>
      <c r="AS56" s="334"/>
      <c r="AT56" s="334"/>
      <c r="AU56" s="334"/>
      <c r="AV56" s="334"/>
      <c r="AW56" s="334"/>
      <c r="AX56" s="334"/>
      <c r="AY56" s="334"/>
      <c r="AZ56" s="334"/>
      <c r="BA56" s="334"/>
      <c r="BB56" s="334"/>
      <c r="BC56" s="334"/>
      <c r="BD56" s="334"/>
      <c r="BE56" s="334"/>
      <c r="BF56" s="334"/>
      <c r="BG56" s="334"/>
      <c r="BH56" s="334"/>
      <c r="BI56" s="334"/>
      <c r="BJ56" s="334"/>
      <c r="BK56" s="334"/>
      <c r="BL56" s="334"/>
      <c r="BM56" s="66"/>
      <c r="BN56" s="66"/>
      <c r="BO56" s="66"/>
      <c r="BP56" s="66"/>
      <c r="BQ56" s="66"/>
      <c r="BR56" s="66"/>
    </row>
    <row r="57" spans="1:81" ht="9" customHeight="1" x14ac:dyDescent="0.25">
      <c r="A57" s="66"/>
      <c r="B57" s="66"/>
      <c r="C57" s="66"/>
      <c r="D57" s="66"/>
      <c r="E57" s="66"/>
      <c r="F57" s="66"/>
      <c r="G57" s="66"/>
      <c r="H57" s="66"/>
      <c r="I57" s="66"/>
      <c r="J57" s="66"/>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66"/>
      <c r="BN57" s="66"/>
      <c r="BO57" s="66"/>
      <c r="BP57" s="66"/>
      <c r="BQ57" s="66"/>
      <c r="BR57" s="66"/>
    </row>
    <row r="58" spans="1:81" ht="9" customHeight="1" x14ac:dyDescent="0.25">
      <c r="A58" s="66"/>
      <c r="B58" s="66"/>
      <c r="C58" s="66"/>
      <c r="D58" s="66"/>
      <c r="E58" s="66"/>
      <c r="F58" s="66"/>
      <c r="G58" s="66"/>
      <c r="H58" s="66"/>
      <c r="I58" s="66"/>
      <c r="J58" s="66"/>
      <c r="BI58" s="66"/>
      <c r="BJ58" s="66"/>
      <c r="BK58" s="66"/>
      <c r="BL58" s="66"/>
      <c r="BM58" s="66"/>
      <c r="BN58" s="66"/>
      <c r="BO58" s="66"/>
      <c r="BP58" s="66"/>
      <c r="BQ58" s="66"/>
      <c r="BR58" s="66"/>
    </row>
    <row r="59" spans="1:81" ht="9" customHeight="1" x14ac:dyDescent="0.25">
      <c r="A59" s="66"/>
      <c r="B59" s="66"/>
      <c r="C59" s="66"/>
      <c r="D59" s="66"/>
      <c r="E59" s="66"/>
      <c r="F59" s="66"/>
      <c r="G59" s="66"/>
      <c r="H59" s="66"/>
      <c r="I59" s="66"/>
      <c r="J59" s="66"/>
      <c r="BI59" s="66"/>
      <c r="BJ59" s="66"/>
      <c r="BK59" s="66"/>
      <c r="BL59" s="66"/>
      <c r="BM59" s="66"/>
      <c r="BN59" s="66"/>
      <c r="BO59" s="66"/>
      <c r="BP59" s="66"/>
      <c r="BQ59" s="66"/>
      <c r="BR59" s="66"/>
    </row>
    <row r="60" spans="1:81" ht="9" customHeight="1" x14ac:dyDescent="0.25">
      <c r="A60" s="66"/>
      <c r="B60" s="66"/>
      <c r="C60" s="66"/>
      <c r="D60" s="66"/>
      <c r="E60" s="66"/>
      <c r="F60" s="66"/>
      <c r="G60" s="66"/>
      <c r="H60" s="66"/>
      <c r="I60" s="66"/>
      <c r="J60" s="66"/>
      <c r="BI60" s="66"/>
      <c r="BJ60" s="66"/>
      <c r="BK60" s="66"/>
      <c r="BL60" s="66"/>
      <c r="BM60" s="66"/>
      <c r="BN60" s="66"/>
      <c r="BO60" s="66"/>
      <c r="BP60" s="66"/>
      <c r="BQ60" s="66"/>
      <c r="BR60" s="66"/>
    </row>
    <row r="61" spans="1:81" ht="9" customHeight="1" x14ac:dyDescent="0.25">
      <c r="A61" s="66"/>
      <c r="B61" s="66"/>
      <c r="C61" s="66"/>
      <c r="D61" s="66"/>
      <c r="E61" s="66"/>
      <c r="F61" s="66"/>
      <c r="G61" s="66"/>
      <c r="H61" s="66"/>
      <c r="I61" s="66"/>
      <c r="J61" s="66"/>
      <c r="BI61" s="66"/>
      <c r="BJ61" s="66"/>
      <c r="BK61" s="66"/>
      <c r="BL61" s="66"/>
      <c r="BM61" s="66"/>
      <c r="BN61" s="66"/>
      <c r="BO61" s="66"/>
      <c r="BP61" s="66"/>
      <c r="BQ61" s="66"/>
      <c r="BR61" s="66"/>
    </row>
    <row r="62" spans="1:81" ht="9" customHeight="1" x14ac:dyDescent="0.25"/>
    <row r="63" spans="1:81" ht="9" customHeight="1" x14ac:dyDescent="0.25"/>
    <row r="64" spans="1:81" ht="9" customHeight="1" x14ac:dyDescent="0.25"/>
    <row r="65" ht="9" customHeight="1" x14ac:dyDescent="0.25"/>
    <row r="66" ht="9" customHeight="1" x14ac:dyDescent="0.25"/>
    <row r="67" ht="9" customHeight="1" x14ac:dyDescent="0.25"/>
    <row r="68" ht="9" customHeight="1" x14ac:dyDescent="0.25"/>
    <row r="69" ht="9" customHeight="1" x14ac:dyDescent="0.25"/>
    <row r="70" ht="9" customHeight="1" x14ac:dyDescent="0.25"/>
    <row r="71" ht="15.75" customHeight="1" x14ac:dyDescent="0.25"/>
    <row r="72" ht="15.75" customHeight="1" x14ac:dyDescent="0.25"/>
    <row r="73" ht="15.75" customHeight="1" x14ac:dyDescent="0.25"/>
    <row r="74" ht="15.75" customHeight="1" x14ac:dyDescent="0.25"/>
    <row r="75" ht="15.75" customHeight="1" x14ac:dyDescent="0.25"/>
    <row r="76" ht="6.75" customHeight="1" x14ac:dyDescent="0.25"/>
    <row r="77" ht="6.75" customHeight="1" x14ac:dyDescent="0.25"/>
    <row r="78" ht="6.75" customHeight="1" x14ac:dyDescent="0.25"/>
    <row r="79" ht="6.75" customHeight="1" x14ac:dyDescent="0.25"/>
    <row r="80" ht="6.75" customHeight="1" x14ac:dyDescent="0.25"/>
    <row r="81" ht="6.75" customHeight="1" x14ac:dyDescent="0.25"/>
    <row r="82" ht="6.75" customHeight="1" x14ac:dyDescent="0.25"/>
    <row r="83" ht="6.75" customHeight="1" x14ac:dyDescent="0.25"/>
    <row r="84" ht="6.75" customHeight="1" x14ac:dyDescent="0.25"/>
    <row r="85" ht="6.75" customHeight="1" x14ac:dyDescent="0.25"/>
    <row r="86" ht="6.75" customHeight="1" x14ac:dyDescent="0.25"/>
    <row r="87" ht="6.75" customHeight="1" x14ac:dyDescent="0.25"/>
    <row r="88" ht="6.75" customHeight="1" x14ac:dyDescent="0.25"/>
    <row r="89" ht="6.75" customHeight="1" x14ac:dyDescent="0.25"/>
    <row r="90" ht="6.75" customHeight="1" x14ac:dyDescent="0.25"/>
    <row r="91" ht="6.75" customHeight="1" x14ac:dyDescent="0.25"/>
    <row r="92" ht="6.75" customHeight="1" x14ac:dyDescent="0.25"/>
    <row r="93" ht="6.75" customHeight="1" x14ac:dyDescent="0.25"/>
    <row r="94" ht="6.75" customHeight="1" x14ac:dyDescent="0.25"/>
    <row r="95" ht="6.75" customHeight="1" x14ac:dyDescent="0.25"/>
    <row r="96" ht="6.75" customHeight="1" x14ac:dyDescent="0.25"/>
    <row r="97" ht="6.75" customHeight="1" x14ac:dyDescent="0.25"/>
    <row r="98" ht="6.75" customHeight="1" x14ac:dyDescent="0.25"/>
    <row r="99" ht="6.75" customHeight="1" x14ac:dyDescent="0.25"/>
    <row r="100" ht="6.75" customHeight="1" x14ac:dyDescent="0.25"/>
  </sheetData>
  <sheetProtection algorithmName="SHA-512" hashValue="saPVsF4PudxvdZpsYHLGRPfftaS6ucVyxuyUftCCIsXgKaCkTjseLOmGfcZASddpJcDX/Xgk7WfLo+xlW/tbww==" saltValue="16nuKCIky8aCkZ4RcCY1jA==" spinCount="100000" sheet="1" objects="1" scenarios="1"/>
  <mergeCells count="110">
    <mergeCell ref="AC49:AF49"/>
    <mergeCell ref="AN49:AQ49"/>
    <mergeCell ref="AN52:AQ52"/>
    <mergeCell ref="AN54:AQ54"/>
    <mergeCell ref="AA56:BL57"/>
    <mergeCell ref="L44:O44"/>
    <mergeCell ref="Q44:T44"/>
    <mergeCell ref="X44:AA44"/>
    <mergeCell ref="AC44:AF44"/>
    <mergeCell ref="AN44:AQ44"/>
    <mergeCell ref="AC47:AF48"/>
    <mergeCell ref="AN47:AQ48"/>
    <mergeCell ref="AS45:BG45"/>
    <mergeCell ref="AC42:AF42"/>
    <mergeCell ref="AN42:AQ42"/>
    <mergeCell ref="E40:F40"/>
    <mergeCell ref="L40:O40"/>
    <mergeCell ref="Q40:T40"/>
    <mergeCell ref="X40:AA40"/>
    <mergeCell ref="AC40:AF40"/>
    <mergeCell ref="AN40:AQ40"/>
    <mergeCell ref="Q38:T38"/>
    <mergeCell ref="X38:AA38"/>
    <mergeCell ref="AC38:AF38"/>
    <mergeCell ref="AN38:AQ38"/>
    <mergeCell ref="E36:F38"/>
    <mergeCell ref="AU40:AX40"/>
    <mergeCell ref="AZ40:BC40"/>
    <mergeCell ref="BG40:BJ40"/>
    <mergeCell ref="L31:O32"/>
    <mergeCell ref="Q31:T32"/>
    <mergeCell ref="X31:AA32"/>
    <mergeCell ref="AC31:AF32"/>
    <mergeCell ref="AN31:AQ32"/>
    <mergeCell ref="AU31:AX31"/>
    <mergeCell ref="AZ34:BC34"/>
    <mergeCell ref="BG34:BJ34"/>
    <mergeCell ref="L36:O36"/>
    <mergeCell ref="Q36:T36"/>
    <mergeCell ref="X36:AA36"/>
    <mergeCell ref="AC36:AF36"/>
    <mergeCell ref="AN36:AQ36"/>
    <mergeCell ref="AU36:AX36"/>
    <mergeCell ref="AZ36:BC36"/>
    <mergeCell ref="L34:O34"/>
    <mergeCell ref="Q34:T34"/>
    <mergeCell ref="X34:AA34"/>
    <mergeCell ref="AC34:AF34"/>
    <mergeCell ref="AN34:AQ34"/>
    <mergeCell ref="AU34:AX34"/>
    <mergeCell ref="BG36:BJ36"/>
    <mergeCell ref="L38:O38"/>
    <mergeCell ref="AT27:AX27"/>
    <mergeCell ref="BO30:BO32"/>
    <mergeCell ref="BQ30:BV30"/>
    <mergeCell ref="BX30:BX32"/>
    <mergeCell ref="AU32:AX32"/>
    <mergeCell ref="AU38:AX38"/>
    <mergeCell ref="AZ38:BC38"/>
    <mergeCell ref="BG38:BJ38"/>
    <mergeCell ref="BZ30:CC30"/>
    <mergeCell ref="AZ31:BC31"/>
    <mergeCell ref="BG31:BJ31"/>
    <mergeCell ref="BQ31:BQ32"/>
    <mergeCell ref="BS31:BS32"/>
    <mergeCell ref="BU31:BU32"/>
    <mergeCell ref="BZ31:BZ32"/>
    <mergeCell ref="CA31:CA32"/>
    <mergeCell ref="CB31:CB32"/>
    <mergeCell ref="CC31:CC32"/>
    <mergeCell ref="AZ32:BC32"/>
    <mergeCell ref="BG32:BJ32"/>
    <mergeCell ref="E24:F24"/>
    <mergeCell ref="P24:T24"/>
    <mergeCell ref="AT24:AX24"/>
    <mergeCell ref="P25:T25"/>
    <mergeCell ref="F26:H26"/>
    <mergeCell ref="P26:T26"/>
    <mergeCell ref="BO16:CC17"/>
    <mergeCell ref="P20:T20"/>
    <mergeCell ref="AT20:AX20"/>
    <mergeCell ref="F22:H22"/>
    <mergeCell ref="P22:T22"/>
    <mergeCell ref="AT22:AX22"/>
    <mergeCell ref="BO26:BY26"/>
    <mergeCell ref="D16:BM17"/>
    <mergeCell ref="O2:AQ4"/>
    <mergeCell ref="BD2:BK7"/>
    <mergeCell ref="E5:I14"/>
    <mergeCell ref="P7:S7"/>
    <mergeCell ref="X8:Z8"/>
    <mergeCell ref="AA8:AC8"/>
    <mergeCell ref="AD8:AF8"/>
    <mergeCell ref="AG8:AO8"/>
    <mergeCell ref="AQ8:AV8"/>
    <mergeCell ref="X9:Z9"/>
    <mergeCell ref="X13:Z13"/>
    <mergeCell ref="AA13:AC13"/>
    <mergeCell ref="AD13:AF13"/>
    <mergeCell ref="AG13:AO13"/>
    <mergeCell ref="AQ13:AV13"/>
    <mergeCell ref="AA9:AC9"/>
    <mergeCell ref="AD9:AF9"/>
    <mergeCell ref="AG9:AO9"/>
    <mergeCell ref="AQ9:AV9"/>
    <mergeCell ref="L11:T12"/>
    <mergeCell ref="X11:Z11"/>
    <mergeCell ref="AA11:AC11"/>
    <mergeCell ref="AD11:AF11"/>
    <mergeCell ref="AQ11:AV11"/>
  </mergeCells>
  <conditionalFormatting sqref="AU34:AX34">
    <cfRule type="cellIs" dxfId="29" priority="13" operator="greaterThan">
      <formula>$AU$32</formula>
    </cfRule>
  </conditionalFormatting>
  <conditionalFormatting sqref="AZ34:BC34">
    <cfRule type="cellIs" dxfId="28" priority="12" operator="greaterThan">
      <formula>$AZ$32</formula>
    </cfRule>
  </conditionalFormatting>
  <conditionalFormatting sqref="BG34:BJ34">
    <cfRule type="cellIs" dxfId="27" priority="11" operator="greaterThan">
      <formula>$BG$32</formula>
    </cfRule>
  </conditionalFormatting>
  <conditionalFormatting sqref="AS45:BG45">
    <cfRule type="containsText" dxfId="26" priority="5" operator="containsText" text="Valeur erronée dans le plan de financement">
      <formula>NOT(ISERROR(SEARCH("Valeur erronée dans le plan de financement",AS45)))</formula>
    </cfRule>
  </conditionalFormatting>
  <conditionalFormatting sqref="AC36:AF36">
    <cfRule type="expression" dxfId="25" priority="4">
      <formula>$AC$36&gt;$X$36</formula>
    </cfRule>
  </conditionalFormatting>
  <conditionalFormatting sqref="AC38:AF38">
    <cfRule type="expression" dxfId="24" priority="3">
      <formula>$AC$38&gt;$X$38</formula>
    </cfRule>
  </conditionalFormatting>
  <conditionalFormatting sqref="AC40:AF40">
    <cfRule type="expression" dxfId="23" priority="2">
      <formula>$AC$40&gt;$X$40</formula>
    </cfRule>
  </conditionalFormatting>
  <conditionalFormatting sqref="AC44:AF44">
    <cfRule type="expression" dxfId="22" priority="1">
      <formula>$AC$44&gt;$X$44</formula>
    </cfRule>
  </conditionalFormatting>
  <dataValidations count="5">
    <dataValidation type="whole" operator="lessThanOrEqual" allowBlank="1" showInputMessage="1" showErrorMessage="1" sqref="BG34:BJ34 AZ34:BC34 AU34:AX34" xr:uid="{9AA77231-7CDC-4E52-9614-61563AD15B2F}">
      <formula1>AU32</formula1>
    </dataValidation>
    <dataValidation type="whole" operator="lessThanOrEqual" allowBlank="1" showInputMessage="1" showErrorMessage="1" sqref="AC44:AF44 AC40:AF40 AC38:AF38" xr:uid="{7345BD98-B009-44EF-AEAA-5793536897CA}">
      <formula1>X38</formula1>
    </dataValidation>
    <dataValidation type="decimal" allowBlank="1" showInputMessage="1" showErrorMessage="1" sqref="E40:F40" xr:uid="{50CEFCA5-9288-4DF0-95B8-BFD9858B7631}">
      <formula1>0.51</formula1>
      <formula2>0.55</formula2>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22:T22 P24:T24" xr:uid="{4653D7DF-05ED-406D-BB78-B95AA38D8A80}">
      <formula1>F26</formula1>
      <formula2>E24</formula2>
    </dataValidation>
    <dataValidation type="list" allowBlank="1" showInputMessage="1" showErrorMessage="1" sqref="AS40 BE40" xr:uid="{72D7AA8A-53B1-4467-BA39-EF1410D81F78}">
      <formula1>$AS$41:$AS$42</formula1>
    </dataValidation>
  </dataValidations>
  <pageMargins left="0.25" right="0.25" top="0.75" bottom="0.75" header="0.3" footer="0.3"/>
  <pageSetup paperSize="9" orientation="landscape" r:id="rId1"/>
  <headerFooter>
    <oddFooter>&amp;L&amp;1#&amp;"Calibri"&amp;10&amp;KA80000Interne</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F7AAD6-A0AC-4B34-8F86-7BDA53B99C00}">
          <x14:formula1>
            <xm:f>Taux!$A$1:$A$5</xm:f>
          </x14:formula1>
          <xm:sqref>P7:S7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8BAFD-8F19-4D2C-9741-61A7A78B1295}">
  <dimension ref="A1:CD102"/>
  <sheetViews>
    <sheetView zoomScaleNormal="100" workbookViewId="0">
      <selection activeCell="C4" sqref="C4"/>
    </sheetView>
  </sheetViews>
  <sheetFormatPr baseColWidth="10" defaultRowHeight="15" outlineLevelCol="1" x14ac:dyDescent="0.25"/>
  <cols>
    <col min="1" max="2" width="1.7109375" style="67" customWidth="1"/>
    <col min="3" max="3" width="1.42578125" style="67" customWidth="1"/>
    <col min="4" max="4" width="1.7109375" style="67" customWidth="1"/>
    <col min="5" max="6" width="4.85546875" style="67" customWidth="1"/>
    <col min="7" max="7" width="1.28515625" style="67" customWidth="1"/>
    <col min="8" max="10" width="2.85546875" style="67" customWidth="1"/>
    <col min="11" max="11" width="3.28515625" style="67" customWidth="1"/>
    <col min="12" max="15" width="3.7109375" style="67" customWidth="1"/>
    <col min="16" max="16" width="1.42578125" style="67" customWidth="1"/>
    <col min="17" max="20" width="3.28515625" style="67" customWidth="1"/>
    <col min="21" max="21" width="1.7109375" style="125" customWidth="1"/>
    <col min="22" max="22" width="1.42578125" style="125" hidden="1" customWidth="1"/>
    <col min="23" max="23" width="1.28515625" style="125" customWidth="1"/>
    <col min="24" max="24" width="4.140625" style="67" customWidth="1"/>
    <col min="25" max="26" width="2.85546875" style="67" customWidth="1"/>
    <col min="27" max="27" width="3.5703125" style="67" customWidth="1"/>
    <col min="28" max="28" width="1.140625" style="67" customWidth="1"/>
    <col min="29" max="31" width="2.85546875" style="67" customWidth="1"/>
    <col min="32" max="32" width="3.28515625" style="228" customWidth="1"/>
    <col min="33" max="33" width="9.42578125" style="228" hidden="1" customWidth="1"/>
    <col min="34" max="34" width="7.85546875" style="228" hidden="1" customWidth="1"/>
    <col min="35" max="35" width="3.5703125" style="228" customWidth="1"/>
    <col min="36" max="36" width="7.85546875" style="228" hidden="1" customWidth="1"/>
    <col min="37" max="37" width="10" style="228" hidden="1" customWidth="1"/>
    <col min="38" max="38" width="7.85546875" style="228" hidden="1" customWidth="1"/>
    <col min="39" max="39" width="9.5703125" style="228" hidden="1" customWidth="1"/>
    <col min="40" max="40" width="3.140625" style="67" customWidth="1"/>
    <col min="41" max="42" width="2.85546875" style="67" customWidth="1"/>
    <col min="43" max="43" width="3.28515625" style="67" customWidth="1"/>
    <col min="44" max="44" width="0.7109375" style="67" customWidth="1"/>
    <col min="45" max="45" width="3.28515625" style="67" customWidth="1"/>
    <col min="46" max="46" width="0.7109375" style="67" customWidth="1"/>
    <col min="47" max="48" width="3.28515625" style="67" customWidth="1"/>
    <col min="49" max="49" width="3" style="67" customWidth="1"/>
    <col min="50" max="50" width="3.28515625" style="67" customWidth="1"/>
    <col min="51" max="51" width="1.42578125" style="67" customWidth="1"/>
    <col min="52" max="55" width="3" style="67" customWidth="1"/>
    <col min="56" max="56" width="0.7109375" style="67" customWidth="1"/>
    <col min="57" max="57" width="3.28515625" style="67" customWidth="1"/>
    <col min="58" max="58" width="0.7109375" style="67" customWidth="1"/>
    <col min="59" max="59" width="3.7109375" style="67" customWidth="1"/>
    <col min="60" max="61" width="2.85546875" style="67" customWidth="1"/>
    <col min="62" max="62" width="3.42578125" style="67" customWidth="1"/>
    <col min="63" max="63" width="2.85546875" style="67" customWidth="1"/>
    <col min="64" max="64" width="10.7109375" style="67" customWidth="1"/>
    <col min="65" max="65" width="4.7109375" style="67" customWidth="1"/>
    <col min="66" max="66" width="6.5703125" style="67" customWidth="1"/>
    <col min="67" max="67" width="12.7109375" style="67" hidden="1" customWidth="1" outlineLevel="1"/>
    <col min="68" max="68" width="2.42578125" style="67" hidden="1" customWidth="1" outlineLevel="1"/>
    <col min="69" max="69" width="12.7109375" style="67" hidden="1" customWidth="1" outlineLevel="1"/>
    <col min="70" max="70" width="1.85546875" style="67" hidden="1" customWidth="1" outlineLevel="1"/>
    <col min="71" max="71" width="17.85546875" style="67" hidden="1" customWidth="1" outlineLevel="1"/>
    <col min="72" max="72" width="1.5703125" style="67" hidden="1" customWidth="1" outlineLevel="1"/>
    <col min="73" max="73" width="15.140625" style="67" hidden="1" customWidth="1" outlineLevel="1"/>
    <col min="74" max="74" width="2.28515625" style="67" hidden="1" customWidth="1" outlineLevel="1"/>
    <col min="75" max="75" width="3.85546875" style="67" hidden="1" customWidth="1" outlineLevel="1"/>
    <col min="76" max="76" width="13.85546875" style="67" hidden="1" customWidth="1" outlineLevel="1"/>
    <col min="77" max="77" width="3.28515625" style="67" hidden="1" customWidth="1" outlineLevel="1"/>
    <col min="78" max="78" width="11.140625" style="67" hidden="1" customWidth="1" outlineLevel="1"/>
    <col min="79" max="79" width="8.85546875" style="67" hidden="1" customWidth="1" outlineLevel="1"/>
    <col min="80" max="80" width="11.28515625" style="67" hidden="1" customWidth="1" outlineLevel="1"/>
    <col min="81" max="81" width="14.7109375" style="67" hidden="1" customWidth="1" outlineLevel="1"/>
    <col min="82" max="82" width="11.42578125" style="67" collapsed="1"/>
    <col min="83" max="16384" width="11.42578125" style="67"/>
  </cols>
  <sheetData>
    <row r="1" spans="1:75" ht="3.75" customHeight="1" x14ac:dyDescent="0.25">
      <c r="A1" s="65"/>
      <c r="B1" s="65"/>
      <c r="C1" s="66"/>
      <c r="D1" s="66"/>
      <c r="E1" s="66"/>
      <c r="F1" s="66"/>
      <c r="G1" s="66"/>
      <c r="H1" s="66"/>
      <c r="I1" s="66"/>
      <c r="J1" s="66"/>
      <c r="K1" s="66"/>
      <c r="L1" s="66"/>
      <c r="M1" s="66"/>
      <c r="N1" s="66"/>
      <c r="O1" s="66"/>
      <c r="P1" s="66"/>
      <c r="Q1" s="66"/>
      <c r="R1" s="66"/>
      <c r="S1" s="66"/>
      <c r="T1" s="66"/>
      <c r="U1" s="116"/>
      <c r="V1" s="116"/>
      <c r="W1" s="116"/>
      <c r="X1" s="66"/>
      <c r="Y1" s="66"/>
      <c r="Z1" s="66"/>
      <c r="AA1" s="66"/>
      <c r="AB1" s="66"/>
      <c r="AC1" s="66"/>
      <c r="AD1" s="66"/>
      <c r="AE1" s="66"/>
      <c r="AF1" s="216"/>
      <c r="AG1" s="216"/>
      <c r="AH1" s="216"/>
      <c r="AI1" s="216"/>
      <c r="AJ1" s="216"/>
      <c r="AK1" s="216"/>
      <c r="AL1" s="216"/>
      <c r="AM1" s="21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row>
    <row r="2" spans="1:75" ht="6" customHeight="1" x14ac:dyDescent="0.25">
      <c r="A2" s="65"/>
      <c r="B2" s="65"/>
      <c r="C2" s="66"/>
      <c r="D2" s="66"/>
      <c r="E2" s="66"/>
      <c r="F2" s="66"/>
      <c r="G2" s="66"/>
      <c r="H2" s="66"/>
      <c r="I2" s="66"/>
      <c r="J2" s="66"/>
      <c r="K2" s="66"/>
      <c r="L2" s="66"/>
      <c r="M2" s="66"/>
      <c r="N2" s="66"/>
      <c r="O2" s="244" t="s">
        <v>95</v>
      </c>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183"/>
      <c r="AS2" s="183"/>
      <c r="AT2" s="66"/>
      <c r="AU2" s="66"/>
      <c r="AV2" s="66"/>
      <c r="AW2" s="66"/>
      <c r="AX2" s="66"/>
      <c r="AY2" s="66"/>
      <c r="AZ2" s="66"/>
      <c r="BA2" s="66"/>
      <c r="BB2" s="66"/>
      <c r="BC2" s="66"/>
      <c r="BD2" s="245" t="s">
        <v>14</v>
      </c>
      <c r="BE2" s="245"/>
      <c r="BF2" s="245"/>
      <c r="BG2" s="245"/>
      <c r="BH2" s="245"/>
      <c r="BI2" s="245"/>
      <c r="BJ2" s="245"/>
      <c r="BK2" s="245"/>
      <c r="BL2" s="41"/>
      <c r="BM2" s="41"/>
      <c r="BN2" s="66"/>
      <c r="BO2" s="66"/>
      <c r="BP2" s="66"/>
      <c r="BQ2" s="66"/>
      <c r="BR2" s="66"/>
      <c r="BS2" s="66"/>
      <c r="BT2" s="66"/>
      <c r="BU2" s="66"/>
      <c r="BV2" s="66"/>
      <c r="BW2" s="66"/>
    </row>
    <row r="3" spans="1:75" ht="9.75" customHeight="1" x14ac:dyDescent="0.25">
      <c r="A3" s="65"/>
      <c r="B3" s="65"/>
      <c r="C3" s="115" t="s">
        <v>100</v>
      </c>
      <c r="D3" s="66"/>
      <c r="E3" s="66"/>
      <c r="F3" s="66"/>
      <c r="G3" s="66"/>
      <c r="H3" s="66"/>
      <c r="I3" s="66"/>
      <c r="J3" s="66"/>
      <c r="K3" s="66"/>
      <c r="L3" s="66"/>
      <c r="M3" s="66"/>
      <c r="N3" s="66"/>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183"/>
      <c r="AS3" s="183"/>
      <c r="AT3" s="66"/>
      <c r="AU3" s="66"/>
      <c r="AV3" s="66"/>
      <c r="AW3" s="66"/>
      <c r="AX3" s="66"/>
      <c r="AY3" s="66"/>
      <c r="AZ3" s="66"/>
      <c r="BA3" s="66"/>
      <c r="BB3" s="66"/>
      <c r="BC3" s="66"/>
      <c r="BD3" s="245"/>
      <c r="BE3" s="245"/>
      <c r="BF3" s="245"/>
      <c r="BG3" s="245"/>
      <c r="BH3" s="245"/>
      <c r="BI3" s="245"/>
      <c r="BJ3" s="245"/>
      <c r="BK3" s="245"/>
      <c r="BN3" s="66"/>
      <c r="BO3" s="66"/>
      <c r="BP3" s="66"/>
      <c r="BQ3" s="66"/>
      <c r="BR3" s="66"/>
      <c r="BS3" s="66"/>
      <c r="BT3" s="66"/>
      <c r="BU3" s="66"/>
      <c r="BV3" s="66"/>
      <c r="BW3" s="66"/>
    </row>
    <row r="4" spans="1:75" ht="9.75" customHeight="1" x14ac:dyDescent="0.25">
      <c r="A4" s="65"/>
      <c r="B4" s="65"/>
      <c r="C4" s="66"/>
      <c r="D4" s="66"/>
      <c r="E4" s="66"/>
      <c r="F4" s="66"/>
      <c r="G4" s="66"/>
      <c r="H4" s="66"/>
      <c r="I4" s="66"/>
      <c r="J4" s="66"/>
      <c r="K4" s="66"/>
      <c r="L4" s="66"/>
      <c r="M4" s="66"/>
      <c r="N4" s="66"/>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183"/>
      <c r="AS4" s="183"/>
      <c r="AT4" s="66"/>
      <c r="AU4" s="66"/>
      <c r="AV4" s="66"/>
      <c r="AW4" s="66"/>
      <c r="AX4" s="66"/>
      <c r="AY4" s="66"/>
      <c r="AZ4" s="66"/>
      <c r="BA4" s="66"/>
      <c r="BB4" s="66"/>
      <c r="BC4" s="66"/>
      <c r="BD4" s="245"/>
      <c r="BE4" s="245"/>
      <c r="BF4" s="245"/>
      <c r="BG4" s="245"/>
      <c r="BH4" s="245"/>
      <c r="BI4" s="245"/>
      <c r="BJ4" s="245"/>
      <c r="BK4" s="245"/>
      <c r="BN4" s="66"/>
      <c r="BS4" s="66"/>
      <c r="BT4" s="66"/>
      <c r="BU4" s="66"/>
      <c r="BV4" s="66"/>
      <c r="BW4" s="66"/>
    </row>
    <row r="5" spans="1:75" ht="12" customHeight="1" x14ac:dyDescent="0.25">
      <c r="A5" s="65"/>
      <c r="B5" s="65"/>
      <c r="C5" s="66"/>
      <c r="D5" s="66"/>
      <c r="E5" s="66"/>
      <c r="F5" s="66"/>
      <c r="G5" s="66"/>
      <c r="H5" s="66"/>
      <c r="I5" s="66"/>
      <c r="J5" s="66"/>
      <c r="K5" s="338" t="s">
        <v>99</v>
      </c>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38"/>
      <c r="AW5" s="338"/>
      <c r="AX5" s="66"/>
      <c r="AY5" s="66"/>
      <c r="AZ5" s="66"/>
      <c r="BA5" s="66"/>
      <c r="BB5" s="66"/>
      <c r="BC5" s="66"/>
      <c r="BD5" s="245"/>
      <c r="BE5" s="245"/>
      <c r="BF5" s="245"/>
      <c r="BG5" s="245"/>
      <c r="BH5" s="245"/>
      <c r="BI5" s="245"/>
      <c r="BJ5" s="245"/>
      <c r="BK5" s="245"/>
      <c r="BN5" s="66"/>
      <c r="BS5" s="66"/>
      <c r="BT5" s="66"/>
      <c r="BU5" s="66"/>
      <c r="BV5" s="66"/>
      <c r="BW5" s="66"/>
    </row>
    <row r="6" spans="1:75" ht="12" customHeight="1" x14ac:dyDescent="0.25">
      <c r="A6" s="65"/>
      <c r="B6" s="65"/>
      <c r="C6" s="66"/>
      <c r="D6" s="66"/>
      <c r="E6" s="66"/>
      <c r="F6" s="66"/>
      <c r="G6" s="66"/>
      <c r="H6" s="66"/>
      <c r="I6" s="66"/>
      <c r="J6" s="66"/>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38"/>
      <c r="AW6" s="338"/>
      <c r="AX6" s="66"/>
      <c r="AY6" s="66"/>
      <c r="AZ6" s="66"/>
      <c r="BA6" s="66"/>
      <c r="BB6" s="66"/>
      <c r="BC6" s="66"/>
      <c r="BD6" s="245"/>
      <c r="BE6" s="245"/>
      <c r="BF6" s="245"/>
      <c r="BG6" s="245"/>
      <c r="BH6" s="245"/>
      <c r="BI6" s="245"/>
      <c r="BJ6" s="245"/>
      <c r="BK6" s="245"/>
      <c r="BN6" s="66"/>
      <c r="BS6" s="66"/>
      <c r="BT6" s="66"/>
      <c r="BU6" s="66"/>
      <c r="BV6" s="66"/>
      <c r="BW6" s="66"/>
    </row>
    <row r="7" spans="1:75" ht="9.75" customHeight="1" thickBot="1" x14ac:dyDescent="0.3">
      <c r="A7" s="65"/>
      <c r="B7" s="65"/>
      <c r="C7" s="66"/>
      <c r="D7" s="66"/>
      <c r="E7" s="246"/>
      <c r="F7" s="246"/>
      <c r="G7" s="246"/>
      <c r="H7" s="246"/>
      <c r="I7" s="246"/>
      <c r="J7" s="66"/>
      <c r="K7" s="40"/>
      <c r="L7" s="38"/>
      <c r="M7" s="38"/>
      <c r="N7" s="38"/>
      <c r="O7" s="38"/>
      <c r="P7" s="38"/>
      <c r="Q7" s="38"/>
      <c r="R7" s="38"/>
      <c r="S7" s="38"/>
      <c r="T7" s="38"/>
      <c r="U7" s="117"/>
      <c r="V7" s="117"/>
      <c r="W7" s="117"/>
      <c r="X7" s="38"/>
      <c r="Y7" s="38"/>
      <c r="Z7" s="38"/>
      <c r="AA7" s="38"/>
      <c r="AB7" s="38"/>
      <c r="AC7" s="38"/>
      <c r="AD7" s="38"/>
      <c r="AE7" s="38"/>
      <c r="AF7" s="217"/>
      <c r="AG7" s="217"/>
      <c r="AH7" s="217"/>
      <c r="AI7" s="217"/>
      <c r="AJ7" s="217"/>
      <c r="AK7" s="217"/>
      <c r="AL7" s="217"/>
      <c r="AM7" s="217"/>
      <c r="AN7" s="38"/>
      <c r="AO7" s="38"/>
      <c r="AP7" s="38"/>
      <c r="AQ7" s="38"/>
      <c r="AR7" s="38"/>
      <c r="AS7" s="38"/>
      <c r="AT7" s="38"/>
      <c r="AU7" s="38"/>
      <c r="AV7" s="38"/>
      <c r="AW7" s="39"/>
      <c r="BD7" s="245"/>
      <c r="BE7" s="245"/>
      <c r="BF7" s="245"/>
      <c r="BG7" s="245"/>
      <c r="BH7" s="245"/>
      <c r="BI7" s="245"/>
      <c r="BJ7" s="245"/>
      <c r="BK7" s="245"/>
      <c r="BN7" s="66"/>
      <c r="BO7" s="66"/>
      <c r="BP7" s="66"/>
      <c r="BQ7" s="66"/>
      <c r="BR7" s="66"/>
      <c r="BS7" s="66"/>
      <c r="BT7" s="66"/>
      <c r="BU7" s="66"/>
      <c r="BV7" s="66"/>
      <c r="BW7" s="66"/>
    </row>
    <row r="8" spans="1:75" ht="7.5" customHeight="1" x14ac:dyDescent="0.25">
      <c r="A8" s="65"/>
      <c r="B8" s="65"/>
      <c r="C8" s="66"/>
      <c r="D8" s="66"/>
      <c r="E8" s="246"/>
      <c r="F8" s="246"/>
      <c r="G8" s="246"/>
      <c r="H8" s="246"/>
      <c r="I8" s="246"/>
      <c r="J8" s="66"/>
      <c r="K8" s="25"/>
      <c r="L8" s="26"/>
      <c r="M8" s="26"/>
      <c r="N8" s="26"/>
      <c r="O8" s="26"/>
      <c r="P8" s="26"/>
      <c r="Q8" s="26"/>
      <c r="R8" s="26"/>
      <c r="S8" s="26"/>
      <c r="T8" s="26"/>
      <c r="U8" s="118"/>
      <c r="V8" s="118"/>
      <c r="W8" s="118"/>
      <c r="X8" s="27"/>
      <c r="Y8" s="27"/>
      <c r="Z8" s="27"/>
      <c r="AA8" s="27"/>
      <c r="AB8" s="27"/>
      <c r="AC8" s="27"/>
      <c r="AD8" s="27"/>
      <c r="AE8" s="27"/>
      <c r="AF8" s="31"/>
      <c r="AG8" s="31"/>
      <c r="AH8" s="31"/>
      <c r="AI8" s="31"/>
      <c r="AJ8" s="31"/>
      <c r="AK8" s="31"/>
      <c r="AL8" s="31"/>
      <c r="AM8" s="31"/>
      <c r="AN8" s="27"/>
      <c r="AO8" s="27"/>
      <c r="AP8" s="27"/>
      <c r="AQ8" s="27"/>
      <c r="AR8" s="27"/>
      <c r="AS8" s="27"/>
      <c r="AT8" s="27"/>
      <c r="AU8" s="27"/>
      <c r="AV8" s="27"/>
      <c r="AW8" s="28"/>
      <c r="BD8" s="245"/>
      <c r="BE8" s="245"/>
      <c r="BF8" s="245"/>
      <c r="BG8" s="245"/>
      <c r="BH8" s="245"/>
      <c r="BI8" s="245"/>
      <c r="BJ8" s="245"/>
      <c r="BK8" s="245"/>
      <c r="BN8" s="66"/>
      <c r="BO8" s="66"/>
      <c r="BP8" s="66"/>
      <c r="BQ8" s="66"/>
      <c r="BR8" s="66"/>
      <c r="BS8" s="66"/>
      <c r="BT8" s="66"/>
      <c r="BU8" s="66"/>
      <c r="BV8" s="66"/>
      <c r="BW8" s="66"/>
    </row>
    <row r="9" spans="1:75" ht="14.25" customHeight="1" x14ac:dyDescent="0.25">
      <c r="A9" s="65"/>
      <c r="B9" s="65"/>
      <c r="C9" s="66"/>
      <c r="D9" s="66"/>
      <c r="E9" s="246"/>
      <c r="F9" s="246"/>
      <c r="G9" s="246"/>
      <c r="H9" s="246"/>
      <c r="I9" s="246"/>
      <c r="J9" s="66"/>
      <c r="K9" s="25"/>
      <c r="L9" s="29" t="s">
        <v>1</v>
      </c>
      <c r="M9" s="29"/>
      <c r="N9" s="26"/>
      <c r="O9" s="26"/>
      <c r="P9" s="247" t="s">
        <v>12</v>
      </c>
      <c r="Q9" s="248"/>
      <c r="R9" s="248"/>
      <c r="S9" s="249"/>
      <c r="T9" s="68"/>
      <c r="U9" s="119"/>
      <c r="V9" s="119"/>
      <c r="W9" s="119"/>
      <c r="X9" s="27"/>
      <c r="Y9" s="27"/>
      <c r="Z9" s="27"/>
      <c r="AA9" s="27"/>
      <c r="AB9" s="27"/>
      <c r="AC9" s="27"/>
      <c r="AD9" s="27"/>
      <c r="AE9" s="27"/>
      <c r="AF9" s="31"/>
      <c r="AG9" s="31"/>
      <c r="AH9" s="31"/>
      <c r="AI9" s="31"/>
      <c r="AJ9" s="31"/>
      <c r="AK9" s="31"/>
      <c r="AL9" s="31"/>
      <c r="AM9" s="31"/>
      <c r="AN9" s="27"/>
      <c r="AO9" s="27"/>
      <c r="AP9" s="27"/>
      <c r="AQ9" s="27"/>
      <c r="AR9" s="27"/>
      <c r="AS9" s="27"/>
      <c r="AT9" s="27"/>
      <c r="AU9" s="27"/>
      <c r="AV9" s="27"/>
      <c r="AW9" s="28"/>
      <c r="BD9" s="245"/>
      <c r="BE9" s="245"/>
      <c r="BF9" s="245"/>
      <c r="BG9" s="245"/>
      <c r="BH9" s="245"/>
      <c r="BI9" s="245"/>
      <c r="BJ9" s="245"/>
      <c r="BK9" s="245"/>
      <c r="BN9" s="66"/>
      <c r="BO9" s="66"/>
      <c r="BP9" s="66"/>
      <c r="BQ9" s="66"/>
      <c r="BR9" s="66"/>
      <c r="BS9" s="66"/>
      <c r="BT9" s="66"/>
      <c r="BU9" s="66"/>
      <c r="BV9" s="66"/>
      <c r="BW9" s="66"/>
    </row>
    <row r="10" spans="1:75" ht="13.5" customHeight="1" thickBot="1" x14ac:dyDescent="0.3">
      <c r="A10" s="65"/>
      <c r="B10" s="65"/>
      <c r="C10" s="66"/>
      <c r="D10" s="66"/>
      <c r="E10" s="246"/>
      <c r="F10" s="246"/>
      <c r="G10" s="246"/>
      <c r="H10" s="246"/>
      <c r="I10" s="246"/>
      <c r="J10" s="66"/>
      <c r="K10" s="30"/>
      <c r="L10" s="31"/>
      <c r="M10" s="31"/>
      <c r="N10" s="31"/>
      <c r="O10" s="31"/>
      <c r="P10" s="31"/>
      <c r="Q10" s="31"/>
      <c r="R10" s="31"/>
      <c r="S10" s="31"/>
      <c r="T10" s="31"/>
      <c r="U10" s="118"/>
      <c r="V10" s="118"/>
      <c r="W10" s="118"/>
      <c r="X10" s="250" t="s">
        <v>3</v>
      </c>
      <c r="Y10" s="250"/>
      <c r="Z10" s="250"/>
      <c r="AA10" s="250" t="s">
        <v>4</v>
      </c>
      <c r="AB10" s="250"/>
      <c r="AC10" s="250"/>
      <c r="AD10" s="250" t="s">
        <v>5</v>
      </c>
      <c r="AE10" s="250"/>
      <c r="AF10" s="250"/>
      <c r="AG10" s="251" t="s">
        <v>6</v>
      </c>
      <c r="AH10" s="251"/>
      <c r="AI10" s="251"/>
      <c r="AJ10" s="251"/>
      <c r="AK10" s="251"/>
      <c r="AL10" s="251"/>
      <c r="AM10" s="251"/>
      <c r="AN10" s="251"/>
      <c r="AO10" s="251"/>
      <c r="AP10" s="31"/>
      <c r="AQ10" s="252" t="s">
        <v>7</v>
      </c>
      <c r="AR10" s="252"/>
      <c r="AS10" s="252"/>
      <c r="AT10" s="252"/>
      <c r="AU10" s="252"/>
      <c r="AV10" s="252"/>
      <c r="AW10" s="28"/>
      <c r="BG10" s="41"/>
      <c r="BN10" s="66"/>
      <c r="BO10" s="66"/>
      <c r="BP10" s="66"/>
      <c r="BQ10" s="66"/>
      <c r="BR10" s="66"/>
      <c r="BS10" s="66"/>
      <c r="BT10" s="66"/>
      <c r="BU10" s="66"/>
      <c r="BV10" s="66"/>
      <c r="BW10" s="66"/>
    </row>
    <row r="11" spans="1:75" ht="13.5" customHeight="1" thickBot="1" x14ac:dyDescent="0.3">
      <c r="A11" s="65"/>
      <c r="B11" s="65"/>
      <c r="C11" s="66"/>
      <c r="D11" s="66"/>
      <c r="E11" s="246"/>
      <c r="F11" s="246"/>
      <c r="G11" s="246"/>
      <c r="H11" s="246"/>
      <c r="I11" s="246"/>
      <c r="J11" s="66"/>
      <c r="K11" s="30"/>
      <c r="L11" s="29" t="s">
        <v>8</v>
      </c>
      <c r="M11" s="31"/>
      <c r="N11" s="31"/>
      <c r="O11" s="31"/>
      <c r="P11" s="31"/>
      <c r="Q11" s="31"/>
      <c r="R11" s="31"/>
      <c r="S11" s="31"/>
      <c r="T11" s="31"/>
      <c r="U11" s="118"/>
      <c r="V11" s="118"/>
      <c r="W11" s="118"/>
      <c r="X11" s="253"/>
      <c r="Y11" s="254"/>
      <c r="Z11" s="255"/>
      <c r="AA11" s="253"/>
      <c r="AB11" s="254"/>
      <c r="AC11" s="255"/>
      <c r="AD11" s="253"/>
      <c r="AE11" s="254"/>
      <c r="AF11" s="255"/>
      <c r="AG11" s="253"/>
      <c r="AH11" s="254"/>
      <c r="AI11" s="254"/>
      <c r="AJ11" s="254"/>
      <c r="AK11" s="254"/>
      <c r="AL11" s="254"/>
      <c r="AM11" s="254"/>
      <c r="AN11" s="254"/>
      <c r="AO11" s="255"/>
      <c r="AP11" s="36"/>
      <c r="AQ11" s="262">
        <f>SUM(X11:AO11)</f>
        <v>0</v>
      </c>
      <c r="AR11" s="263"/>
      <c r="AS11" s="263"/>
      <c r="AT11" s="263"/>
      <c r="AU11" s="263"/>
      <c r="AV11" s="264"/>
      <c r="AW11" s="28"/>
      <c r="AZ11" s="339"/>
      <c r="BA11" s="339"/>
      <c r="BB11" s="339"/>
      <c r="BC11" s="339"/>
      <c r="BD11" s="339"/>
      <c r="BE11" s="339"/>
      <c r="BF11" s="339"/>
      <c r="BG11" s="339"/>
      <c r="BH11" s="339"/>
      <c r="BI11" s="339"/>
      <c r="BJ11" s="339"/>
      <c r="BK11" s="339"/>
      <c r="BL11" s="339"/>
      <c r="BM11" s="66"/>
      <c r="BN11" s="66"/>
      <c r="BO11" s="66"/>
      <c r="BP11" s="66"/>
      <c r="BQ11" s="66"/>
      <c r="BR11" s="66"/>
      <c r="BS11" s="66"/>
      <c r="BT11" s="66"/>
      <c r="BU11" s="66"/>
      <c r="BV11" s="66"/>
      <c r="BW11" s="66"/>
    </row>
    <row r="12" spans="1:75" ht="6.75" customHeight="1" thickBot="1" x14ac:dyDescent="0.3">
      <c r="A12" s="65"/>
      <c r="B12" s="65"/>
      <c r="C12" s="66"/>
      <c r="D12" s="66"/>
      <c r="E12" s="246"/>
      <c r="F12" s="246"/>
      <c r="G12" s="246"/>
      <c r="H12" s="246"/>
      <c r="I12" s="246"/>
      <c r="J12" s="66"/>
      <c r="K12" s="30"/>
      <c r="L12" s="29"/>
      <c r="M12" s="31"/>
      <c r="N12" s="31"/>
      <c r="O12" s="31"/>
      <c r="P12" s="31"/>
      <c r="Q12" s="31"/>
      <c r="R12" s="31"/>
      <c r="S12" s="31"/>
      <c r="T12" s="31"/>
      <c r="U12" s="118"/>
      <c r="V12" s="118"/>
      <c r="W12" s="118"/>
      <c r="X12" s="126"/>
      <c r="Y12" s="126"/>
      <c r="Z12" s="126"/>
      <c r="AA12" s="126"/>
      <c r="AB12" s="126"/>
      <c r="AC12" s="126"/>
      <c r="AD12" s="126"/>
      <c r="AE12" s="126"/>
      <c r="AF12" s="126"/>
      <c r="AG12" s="126"/>
      <c r="AH12" s="126"/>
      <c r="AI12" s="126"/>
      <c r="AJ12" s="126"/>
      <c r="AK12" s="126"/>
      <c r="AL12" s="126"/>
      <c r="AM12" s="126"/>
      <c r="AN12" s="126"/>
      <c r="AO12" s="126"/>
      <c r="AP12" s="36"/>
      <c r="AQ12" s="127"/>
      <c r="AR12" s="127"/>
      <c r="AS12" s="127"/>
      <c r="AT12" s="127"/>
      <c r="AU12" s="127"/>
      <c r="AV12" s="127"/>
      <c r="AW12" s="28"/>
      <c r="AZ12" s="339"/>
      <c r="BA12" s="339"/>
      <c r="BB12" s="339"/>
      <c r="BC12" s="339"/>
      <c r="BD12" s="339"/>
      <c r="BE12" s="339"/>
      <c r="BF12" s="339"/>
      <c r="BG12" s="339"/>
      <c r="BH12" s="339"/>
      <c r="BI12" s="339"/>
      <c r="BJ12" s="339"/>
      <c r="BK12" s="339"/>
      <c r="BL12" s="339"/>
      <c r="BM12" s="66"/>
      <c r="BN12" s="66"/>
      <c r="BO12" s="66"/>
      <c r="BP12" s="66"/>
      <c r="BQ12" s="66"/>
      <c r="BR12" s="66"/>
      <c r="BS12" s="66"/>
      <c r="BT12" s="66"/>
      <c r="BU12" s="66"/>
      <c r="BV12" s="66"/>
      <c r="BW12" s="66"/>
    </row>
    <row r="13" spans="1:75" ht="15" customHeight="1" thickBot="1" x14ac:dyDescent="0.3">
      <c r="A13" s="65"/>
      <c r="B13" s="65"/>
      <c r="C13" s="66"/>
      <c r="D13" s="66"/>
      <c r="E13" s="246"/>
      <c r="F13" s="246"/>
      <c r="G13" s="246"/>
      <c r="H13" s="246"/>
      <c r="I13" s="246"/>
      <c r="J13" s="66"/>
      <c r="K13" s="30"/>
      <c r="L13" s="265" t="s">
        <v>94</v>
      </c>
      <c r="M13" s="265"/>
      <c r="N13" s="265"/>
      <c r="O13" s="265"/>
      <c r="P13" s="265"/>
      <c r="Q13" s="265"/>
      <c r="R13" s="265"/>
      <c r="S13" s="265"/>
      <c r="T13" s="265"/>
      <c r="U13" s="118"/>
      <c r="V13" s="118"/>
      <c r="W13" s="118"/>
      <c r="X13" s="266"/>
      <c r="Y13" s="267"/>
      <c r="Z13" s="268"/>
      <c r="AA13" s="266"/>
      <c r="AB13" s="267"/>
      <c r="AC13" s="268"/>
      <c r="AD13" s="266"/>
      <c r="AE13" s="267"/>
      <c r="AF13" s="268"/>
      <c r="AG13" s="218"/>
      <c r="AH13" s="219"/>
      <c r="AI13" s="126"/>
      <c r="AJ13" s="126"/>
      <c r="AK13" s="126"/>
      <c r="AL13" s="126"/>
      <c r="AM13" s="126"/>
      <c r="AN13" s="126"/>
      <c r="AO13" s="128"/>
      <c r="AP13" s="36"/>
      <c r="AQ13" s="269">
        <f>SUM(X13:AF13)</f>
        <v>0</v>
      </c>
      <c r="AR13" s="270"/>
      <c r="AS13" s="270"/>
      <c r="AT13" s="270"/>
      <c r="AU13" s="270"/>
      <c r="AV13" s="271"/>
      <c r="AW13" s="28"/>
      <c r="AZ13" s="339"/>
      <c r="BA13" s="339"/>
      <c r="BB13" s="339"/>
      <c r="BC13" s="339"/>
      <c r="BD13" s="339"/>
      <c r="BE13" s="339"/>
      <c r="BF13" s="339"/>
      <c r="BG13" s="339"/>
      <c r="BH13" s="339"/>
      <c r="BI13" s="339"/>
      <c r="BJ13" s="339"/>
      <c r="BK13" s="339"/>
      <c r="BL13" s="339"/>
      <c r="BM13" s="66"/>
      <c r="BN13" s="66"/>
      <c r="BO13" s="66"/>
      <c r="BP13" s="66"/>
      <c r="BQ13" s="66"/>
      <c r="BR13" s="66"/>
      <c r="BS13" s="66"/>
      <c r="BT13" s="66"/>
      <c r="BU13" s="66"/>
      <c r="BV13" s="66"/>
      <c r="BW13" s="66"/>
    </row>
    <row r="14" spans="1:75" ht="8.25" customHeight="1" thickBot="1" x14ac:dyDescent="0.3">
      <c r="A14" s="65"/>
      <c r="B14" s="65"/>
      <c r="C14" s="66"/>
      <c r="D14" s="66"/>
      <c r="E14" s="246"/>
      <c r="F14" s="246"/>
      <c r="G14" s="246"/>
      <c r="H14" s="246"/>
      <c r="I14" s="246"/>
      <c r="J14" s="66"/>
      <c r="K14" s="30"/>
      <c r="L14" s="265"/>
      <c r="M14" s="265"/>
      <c r="N14" s="265"/>
      <c r="O14" s="265"/>
      <c r="P14" s="265"/>
      <c r="Q14" s="265"/>
      <c r="R14" s="265"/>
      <c r="S14" s="265"/>
      <c r="T14" s="265"/>
      <c r="U14" s="118"/>
      <c r="V14" s="118"/>
      <c r="W14" s="118"/>
      <c r="X14" s="36"/>
      <c r="Y14" s="36"/>
      <c r="Z14" s="36"/>
      <c r="AA14" s="36"/>
      <c r="AB14" s="36"/>
      <c r="AC14" s="36"/>
      <c r="AD14" s="36"/>
      <c r="AE14" s="36"/>
      <c r="AF14" s="36"/>
      <c r="AG14" s="36"/>
      <c r="AH14" s="36"/>
      <c r="AI14" s="36"/>
      <c r="AJ14" s="36"/>
      <c r="AK14" s="36"/>
      <c r="AL14" s="36"/>
      <c r="AM14" s="36"/>
      <c r="AN14" s="37"/>
      <c r="AO14" s="37"/>
      <c r="AP14" s="36"/>
      <c r="AQ14" s="61"/>
      <c r="AR14" s="61"/>
      <c r="AS14" s="61"/>
      <c r="AT14" s="61"/>
      <c r="AU14" s="61"/>
      <c r="AV14" s="61"/>
      <c r="AW14" s="28"/>
      <c r="BH14" s="66"/>
      <c r="BI14" s="66"/>
      <c r="BJ14" s="66"/>
      <c r="BK14" s="66"/>
      <c r="BL14" s="66"/>
      <c r="BM14" s="66"/>
      <c r="BN14" s="66"/>
      <c r="BO14" s="66"/>
      <c r="BP14" s="66"/>
      <c r="BQ14" s="66"/>
      <c r="BR14" s="66"/>
      <c r="BS14" s="66"/>
      <c r="BT14" s="66"/>
      <c r="BU14" s="66"/>
      <c r="BV14" s="66"/>
      <c r="BW14" s="66"/>
    </row>
    <row r="15" spans="1:75" ht="12.75" customHeight="1" thickBot="1" x14ac:dyDescent="0.3">
      <c r="A15" s="65"/>
      <c r="B15" s="65"/>
      <c r="C15" s="66"/>
      <c r="D15" s="66"/>
      <c r="E15" s="246"/>
      <c r="F15" s="246"/>
      <c r="G15" s="246"/>
      <c r="H15" s="246"/>
      <c r="I15" s="246"/>
      <c r="J15" s="66"/>
      <c r="K15" s="30"/>
      <c r="L15" s="29" t="s">
        <v>9</v>
      </c>
      <c r="M15" s="31"/>
      <c r="N15" s="31"/>
      <c r="O15" s="31"/>
      <c r="P15" s="31"/>
      <c r="Q15" s="31"/>
      <c r="R15" s="31"/>
      <c r="S15" s="31"/>
      <c r="T15" s="31"/>
      <c r="U15" s="118"/>
      <c r="V15" s="118"/>
      <c r="W15" s="118"/>
      <c r="X15" s="256"/>
      <c r="Y15" s="257"/>
      <c r="Z15" s="258"/>
      <c r="AA15" s="256"/>
      <c r="AB15" s="257"/>
      <c r="AC15" s="258"/>
      <c r="AD15" s="256"/>
      <c r="AE15" s="257"/>
      <c r="AF15" s="258"/>
      <c r="AG15" s="256"/>
      <c r="AH15" s="257"/>
      <c r="AI15" s="257"/>
      <c r="AJ15" s="257"/>
      <c r="AK15" s="257"/>
      <c r="AL15" s="257"/>
      <c r="AM15" s="257"/>
      <c r="AN15" s="257"/>
      <c r="AO15" s="258"/>
      <c r="AP15" s="36"/>
      <c r="AQ15" s="259">
        <f>SUM(X15:AO15)</f>
        <v>0</v>
      </c>
      <c r="AR15" s="260"/>
      <c r="AS15" s="260"/>
      <c r="AT15" s="260"/>
      <c r="AU15" s="260"/>
      <c r="AV15" s="261"/>
      <c r="AW15" s="28"/>
      <c r="BH15" s="66"/>
      <c r="BI15" s="66"/>
      <c r="BJ15" s="66"/>
      <c r="BK15" s="66"/>
      <c r="BL15" s="66"/>
      <c r="BM15" s="66"/>
      <c r="BN15" s="66"/>
      <c r="BO15" s="66"/>
      <c r="BP15" s="66"/>
      <c r="BQ15" s="66"/>
      <c r="BR15" s="66"/>
      <c r="BS15" s="66"/>
      <c r="BT15" s="66"/>
      <c r="BU15" s="66"/>
      <c r="BV15" s="66"/>
      <c r="BW15" s="66"/>
    </row>
    <row r="16" spans="1:75" ht="4.5" customHeight="1" thickBot="1" x14ac:dyDescent="0.3">
      <c r="A16" s="65"/>
      <c r="B16" s="65"/>
      <c r="C16" s="66"/>
      <c r="D16" s="66"/>
      <c r="E16" s="246"/>
      <c r="F16" s="246"/>
      <c r="G16" s="246"/>
      <c r="H16" s="246"/>
      <c r="I16" s="246"/>
      <c r="J16" s="66"/>
      <c r="K16" s="32"/>
      <c r="L16" s="33"/>
      <c r="M16" s="34"/>
      <c r="N16" s="34"/>
      <c r="O16" s="34"/>
      <c r="P16" s="34"/>
      <c r="Q16" s="34"/>
      <c r="R16" s="34"/>
      <c r="S16" s="34"/>
      <c r="T16" s="34"/>
      <c r="U16" s="120"/>
      <c r="V16" s="120"/>
      <c r="W16" s="120"/>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5"/>
      <c r="BH16" s="66"/>
      <c r="BI16" s="66"/>
      <c r="BJ16" s="66"/>
      <c r="BK16" s="66"/>
      <c r="BL16" s="66"/>
      <c r="BM16" s="66"/>
      <c r="BN16" s="66"/>
      <c r="BO16" s="66"/>
      <c r="BP16" s="66"/>
      <c r="BQ16" s="66"/>
      <c r="BR16" s="66"/>
      <c r="BS16" s="66"/>
      <c r="BT16" s="66"/>
      <c r="BU16" s="66"/>
      <c r="BV16" s="66"/>
      <c r="BW16" s="66"/>
    </row>
    <row r="17" spans="1:81" ht="9.75" customHeight="1" x14ac:dyDescent="0.25">
      <c r="A17" s="65"/>
      <c r="B17" s="65"/>
      <c r="C17" s="66"/>
      <c r="D17" s="66"/>
      <c r="E17" s="66"/>
      <c r="F17" s="66"/>
      <c r="G17" s="66"/>
      <c r="H17" s="66"/>
      <c r="I17" s="66"/>
      <c r="J17" s="66"/>
      <c r="K17" s="66"/>
      <c r="L17" s="66"/>
      <c r="M17" s="66"/>
      <c r="N17" s="66"/>
      <c r="O17" s="66"/>
      <c r="P17" s="66"/>
      <c r="Q17" s="66"/>
      <c r="R17" s="66"/>
      <c r="S17" s="66"/>
      <c r="T17" s="66"/>
      <c r="U17" s="116"/>
      <c r="V17" s="116"/>
      <c r="W17" s="116"/>
      <c r="X17" s="66"/>
      <c r="Y17" s="66"/>
      <c r="Z17" s="66"/>
      <c r="AA17" s="66"/>
      <c r="AB17" s="66"/>
      <c r="AC17" s="66"/>
      <c r="AD17" s="66"/>
      <c r="AE17" s="66"/>
      <c r="AF17" s="216"/>
      <c r="AG17" s="216"/>
      <c r="AH17" s="216"/>
      <c r="AI17" s="216"/>
      <c r="AJ17" s="216"/>
      <c r="AK17" s="216"/>
      <c r="AL17" s="216"/>
      <c r="AM17" s="21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row>
    <row r="18" spans="1:81" ht="7.5" customHeight="1" x14ac:dyDescent="0.25">
      <c r="A18" s="65"/>
      <c r="B18" s="65"/>
      <c r="C18" s="66"/>
      <c r="D18" s="284" t="s">
        <v>15</v>
      </c>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4"/>
      <c r="BJ18" s="284"/>
      <c r="BK18" s="284"/>
      <c r="BL18" s="284"/>
      <c r="BM18" s="284"/>
      <c r="BN18" s="66"/>
      <c r="BO18" s="281" t="s">
        <v>66</v>
      </c>
      <c r="BP18" s="281"/>
      <c r="BQ18" s="281"/>
      <c r="BR18" s="281"/>
      <c r="BS18" s="281"/>
      <c r="BT18" s="281"/>
      <c r="BU18" s="281"/>
      <c r="BV18" s="281"/>
      <c r="BW18" s="281"/>
      <c r="BX18" s="281"/>
      <c r="BY18" s="281"/>
      <c r="BZ18" s="281"/>
      <c r="CA18" s="281"/>
      <c r="CB18" s="281"/>
      <c r="CC18" s="281"/>
    </row>
    <row r="19" spans="1:81" ht="7.5" customHeight="1" x14ac:dyDescent="0.25">
      <c r="A19" s="65"/>
      <c r="B19" s="65"/>
      <c r="C19" s="66"/>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4"/>
      <c r="AX19" s="284"/>
      <c r="AY19" s="284"/>
      <c r="AZ19" s="284"/>
      <c r="BA19" s="284"/>
      <c r="BB19" s="284"/>
      <c r="BC19" s="284"/>
      <c r="BD19" s="284"/>
      <c r="BE19" s="284"/>
      <c r="BF19" s="284"/>
      <c r="BG19" s="284"/>
      <c r="BH19" s="284"/>
      <c r="BI19" s="284"/>
      <c r="BJ19" s="284"/>
      <c r="BK19" s="284"/>
      <c r="BL19" s="284"/>
      <c r="BM19" s="284"/>
      <c r="BN19" s="66"/>
      <c r="BO19" s="281"/>
      <c r="BP19" s="281"/>
      <c r="BQ19" s="281"/>
      <c r="BR19" s="281"/>
      <c r="BS19" s="281"/>
      <c r="BT19" s="281"/>
      <c r="BU19" s="281"/>
      <c r="BV19" s="281"/>
      <c r="BW19" s="281"/>
      <c r="BX19" s="281"/>
      <c r="BY19" s="281"/>
      <c r="BZ19" s="281"/>
      <c r="CA19" s="281"/>
      <c r="CB19" s="281"/>
      <c r="CC19" s="281"/>
    </row>
    <row r="20" spans="1:81" ht="5.25" customHeight="1" x14ac:dyDescent="0.25">
      <c r="A20" s="65"/>
      <c r="B20" s="65"/>
      <c r="C20" s="66"/>
      <c r="D20" s="66"/>
      <c r="E20" s="66"/>
      <c r="F20" s="66"/>
      <c r="G20" s="66"/>
      <c r="H20" s="66"/>
      <c r="I20" s="66"/>
      <c r="J20" s="66"/>
      <c r="K20" s="66"/>
      <c r="L20" s="66"/>
      <c r="M20" s="66"/>
      <c r="N20" s="66"/>
      <c r="O20" s="66"/>
      <c r="P20" s="66"/>
      <c r="Q20" s="66"/>
      <c r="R20" s="66"/>
      <c r="S20" s="66"/>
      <c r="T20" s="66"/>
      <c r="U20" s="116"/>
      <c r="V20" s="116"/>
      <c r="W20" s="116"/>
      <c r="X20" s="66"/>
      <c r="Y20" s="66"/>
      <c r="Z20" s="66"/>
      <c r="AA20" s="66"/>
      <c r="AB20" s="66"/>
      <c r="AC20" s="66"/>
      <c r="AD20" s="66"/>
      <c r="AE20" s="66"/>
      <c r="AF20" s="216"/>
      <c r="AG20" s="216"/>
      <c r="AH20" s="216"/>
      <c r="AI20" s="216"/>
      <c r="AJ20" s="216"/>
      <c r="AK20" s="216"/>
      <c r="AL20" s="216"/>
      <c r="AM20" s="21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row>
    <row r="21" spans="1:81" ht="9.75" customHeight="1" x14ac:dyDescent="0.25">
      <c r="A21" s="65"/>
      <c r="B21" s="65"/>
      <c r="C21" s="66"/>
      <c r="D21" s="69"/>
      <c r="E21" s="69"/>
      <c r="F21" s="69"/>
      <c r="G21" s="70"/>
      <c r="H21" s="42"/>
      <c r="I21" s="42"/>
      <c r="J21" s="42"/>
      <c r="K21" s="42"/>
      <c r="L21" s="43"/>
      <c r="M21" s="43"/>
      <c r="N21" s="43"/>
      <c r="O21" s="43"/>
      <c r="P21" s="43"/>
      <c r="Q21" s="43"/>
      <c r="R21" s="43"/>
      <c r="S21" s="43"/>
      <c r="T21" s="43"/>
      <c r="U21" s="121"/>
      <c r="V21" s="121"/>
      <c r="W21" s="121"/>
      <c r="X21" s="43"/>
      <c r="Y21" s="43"/>
      <c r="Z21" s="43"/>
      <c r="AA21" s="43"/>
      <c r="AB21" s="43"/>
      <c r="AC21" s="43"/>
      <c r="AD21" s="43"/>
      <c r="AE21" s="43"/>
      <c r="AF21" s="220"/>
      <c r="AG21" s="220"/>
      <c r="AH21" s="220"/>
      <c r="AI21" s="220"/>
      <c r="AJ21" s="220"/>
      <c r="AK21" s="220"/>
      <c r="AL21" s="220"/>
      <c r="AM21" s="220"/>
      <c r="AN21" s="43"/>
      <c r="AO21" s="43"/>
      <c r="AP21" s="43"/>
      <c r="AQ21" s="43"/>
      <c r="AR21" s="43"/>
      <c r="AS21" s="43"/>
      <c r="AT21" s="43"/>
      <c r="AU21" s="43"/>
      <c r="AV21" s="43"/>
      <c r="AW21" s="43"/>
      <c r="AX21" s="43"/>
      <c r="AY21" s="43"/>
      <c r="AZ21" s="43"/>
      <c r="BA21" s="43"/>
      <c r="BB21" s="43"/>
      <c r="BC21" s="43"/>
      <c r="BD21" s="43"/>
      <c r="BE21" s="43"/>
      <c r="BF21" s="43"/>
      <c r="BG21" s="42"/>
      <c r="BH21" s="70"/>
      <c r="BI21" s="43"/>
      <c r="BJ21" s="70"/>
      <c r="BK21" s="70"/>
      <c r="BL21" s="70"/>
      <c r="BM21" s="70"/>
      <c r="BN21" s="66"/>
      <c r="BO21" s="70"/>
      <c r="BP21" s="70"/>
      <c r="BQ21" s="70"/>
      <c r="BR21" s="70"/>
      <c r="BS21" s="70"/>
      <c r="BT21" s="70"/>
      <c r="BU21" s="70"/>
      <c r="BV21" s="70"/>
      <c r="BW21" s="70"/>
      <c r="BX21" s="69"/>
      <c r="BY21" s="69"/>
      <c r="BZ21" s="69"/>
      <c r="CA21" s="69"/>
      <c r="CB21" s="69"/>
      <c r="CC21" s="69"/>
    </row>
    <row r="22" spans="1:81" ht="12" customHeight="1" x14ac:dyDescent="0.25">
      <c r="A22" s="65"/>
      <c r="B22" s="65"/>
      <c r="C22" s="66"/>
      <c r="D22" s="70"/>
      <c r="E22" s="70"/>
      <c r="F22" s="70"/>
      <c r="G22" s="70"/>
      <c r="H22" s="42"/>
      <c r="I22" s="42"/>
      <c r="J22" s="42"/>
      <c r="K22" s="42"/>
      <c r="L22" s="42"/>
      <c r="M22" s="44"/>
      <c r="N22" s="45" t="s">
        <v>16</v>
      </c>
      <c r="O22" s="45"/>
      <c r="P22" s="273"/>
      <c r="Q22" s="274"/>
      <c r="R22" s="274"/>
      <c r="S22" s="274"/>
      <c r="T22" s="275"/>
      <c r="U22" s="122"/>
      <c r="V22" s="122"/>
      <c r="W22" s="122"/>
      <c r="X22" s="3"/>
      <c r="Y22" s="3"/>
      <c r="Z22" s="3"/>
      <c r="AA22" s="44"/>
      <c r="AB22" s="42"/>
      <c r="AC22" s="44"/>
      <c r="AD22" s="46"/>
      <c r="AE22" s="46"/>
      <c r="AF22" s="221"/>
      <c r="AG22" s="222"/>
      <c r="AH22" s="222"/>
      <c r="AI22" s="222"/>
      <c r="AJ22" s="222"/>
      <c r="AK22" s="222"/>
      <c r="AL22" s="222"/>
      <c r="AM22" s="222"/>
      <c r="AN22" s="42"/>
      <c r="AO22" s="44"/>
      <c r="AP22" s="46" t="s">
        <v>17</v>
      </c>
      <c r="AQ22" s="42"/>
      <c r="AR22" s="42"/>
      <c r="AS22" s="42"/>
      <c r="AT22" s="273"/>
      <c r="AU22" s="274"/>
      <c r="AV22" s="274"/>
      <c r="AW22" s="274"/>
      <c r="AX22" s="275"/>
      <c r="AY22" s="42"/>
      <c r="AZ22" s="42"/>
      <c r="BA22" s="42"/>
      <c r="BB22" s="42"/>
      <c r="BC22" s="42"/>
      <c r="BD22" s="42"/>
      <c r="BE22" s="42"/>
      <c r="BF22" s="42"/>
      <c r="BG22" s="42"/>
      <c r="BH22" s="70"/>
      <c r="BI22" s="42"/>
      <c r="BJ22" s="70"/>
      <c r="BK22" s="70"/>
      <c r="BL22" s="70"/>
      <c r="BM22" s="70"/>
      <c r="BN22" s="66"/>
      <c r="BO22" s="70"/>
      <c r="BP22" s="70"/>
      <c r="BQ22" s="70"/>
      <c r="BR22" s="70"/>
      <c r="BS22" s="70"/>
      <c r="BT22" s="70"/>
      <c r="BU22" s="70"/>
      <c r="BV22" s="70"/>
      <c r="BW22" s="70"/>
      <c r="BX22" s="69"/>
      <c r="BY22" s="69"/>
      <c r="BZ22" s="69"/>
      <c r="CA22" s="69"/>
      <c r="CB22" s="69"/>
      <c r="CC22" s="69"/>
    </row>
    <row r="23" spans="1:81" ht="4.5" customHeight="1" x14ac:dyDescent="0.25">
      <c r="A23" s="65"/>
      <c r="B23" s="65"/>
      <c r="C23" s="66"/>
      <c r="D23" s="70"/>
      <c r="E23" s="70"/>
      <c r="F23" s="70"/>
      <c r="G23" s="70"/>
      <c r="H23" s="42"/>
      <c r="I23" s="42"/>
      <c r="J23" s="42"/>
      <c r="K23" s="42"/>
      <c r="L23" s="42"/>
      <c r="M23" s="44"/>
      <c r="N23" s="44"/>
      <c r="O23" s="44"/>
      <c r="P23" s="47"/>
      <c r="Q23" s="47"/>
      <c r="R23" s="47"/>
      <c r="S23" s="47"/>
      <c r="T23" s="47"/>
      <c r="U23" s="122"/>
      <c r="V23" s="122"/>
      <c r="W23" s="122"/>
      <c r="X23" s="3"/>
      <c r="Y23" s="3"/>
      <c r="Z23" s="3"/>
      <c r="AA23" s="44"/>
      <c r="AB23" s="42"/>
      <c r="AC23" s="44"/>
      <c r="AD23" s="46"/>
      <c r="AE23" s="46"/>
      <c r="AF23" s="221"/>
      <c r="AG23" s="222"/>
      <c r="AH23" s="222"/>
      <c r="AI23" s="222"/>
      <c r="AJ23" s="222"/>
      <c r="AK23" s="222"/>
      <c r="AL23" s="222"/>
      <c r="AM23" s="222"/>
      <c r="AN23" s="42"/>
      <c r="AO23" s="44"/>
      <c r="AP23" s="46"/>
      <c r="AQ23" s="42"/>
      <c r="AR23" s="42"/>
      <c r="AS23" s="42"/>
      <c r="AT23" s="48"/>
      <c r="AU23" s="48"/>
      <c r="AV23" s="48"/>
      <c r="AW23" s="48"/>
      <c r="AX23" s="48"/>
      <c r="AY23" s="42"/>
      <c r="AZ23" s="42"/>
      <c r="BA23" s="42"/>
      <c r="BB23" s="42"/>
      <c r="BC23" s="42"/>
      <c r="BD23" s="42"/>
      <c r="BE23" s="42"/>
      <c r="BF23" s="42"/>
      <c r="BG23" s="42"/>
      <c r="BH23" s="70"/>
      <c r="BI23" s="42"/>
      <c r="BJ23" s="70"/>
      <c r="BK23" s="70"/>
      <c r="BL23" s="70"/>
      <c r="BM23" s="70"/>
      <c r="BN23" s="66"/>
      <c r="BO23" s="70"/>
      <c r="BP23" s="70"/>
      <c r="BQ23" s="70"/>
      <c r="BR23" s="70"/>
      <c r="BS23" s="70"/>
      <c r="BT23" s="70"/>
      <c r="BU23" s="70"/>
      <c r="BV23" s="70"/>
      <c r="BW23" s="70"/>
      <c r="BX23" s="69"/>
      <c r="BY23" s="69"/>
      <c r="BZ23" s="69"/>
      <c r="CA23" s="69"/>
      <c r="CB23" s="69"/>
      <c r="CC23" s="69"/>
    </row>
    <row r="24" spans="1:81" ht="12.75" customHeight="1" x14ac:dyDescent="0.25">
      <c r="A24" s="65"/>
      <c r="B24" s="65"/>
      <c r="C24" s="66"/>
      <c r="D24" s="70"/>
      <c r="E24" s="71"/>
      <c r="F24" s="282" t="str">
        <f>IFERROR(IF(AQ15&gt;0,P22*AD15/AQ15,P22*AD11/AQ11),"")</f>
        <v/>
      </c>
      <c r="G24" s="282"/>
      <c r="H24" s="282"/>
      <c r="I24" s="42"/>
      <c r="J24" s="42"/>
      <c r="K24" s="42"/>
      <c r="L24" s="42"/>
      <c r="M24" s="44"/>
      <c r="N24" s="45" t="s">
        <v>18</v>
      </c>
      <c r="O24" s="45"/>
      <c r="P24" s="273"/>
      <c r="Q24" s="274"/>
      <c r="R24" s="274"/>
      <c r="S24" s="274"/>
      <c r="T24" s="275"/>
      <c r="U24" s="122"/>
      <c r="V24" s="122"/>
      <c r="W24" s="122"/>
      <c r="X24" s="3"/>
      <c r="Y24" s="3"/>
      <c r="Z24" s="3"/>
      <c r="AA24" s="46"/>
      <c r="AB24" s="46"/>
      <c r="AC24" s="46"/>
      <c r="AD24" s="46"/>
      <c r="AE24" s="46"/>
      <c r="AF24" s="221"/>
      <c r="AG24" s="223"/>
      <c r="AH24" s="223"/>
      <c r="AI24" s="223"/>
      <c r="AJ24" s="223"/>
      <c r="AK24" s="223"/>
      <c r="AL24" s="223"/>
      <c r="AM24" s="223"/>
      <c r="AN24" s="46"/>
      <c r="AO24" s="46"/>
      <c r="AP24" s="46" t="s">
        <v>32</v>
      </c>
      <c r="AQ24" s="42"/>
      <c r="AR24" s="42"/>
      <c r="AS24" s="42"/>
      <c r="AT24" s="273"/>
      <c r="AU24" s="274"/>
      <c r="AV24" s="274"/>
      <c r="AW24" s="274"/>
      <c r="AX24" s="275"/>
      <c r="AY24" s="42"/>
      <c r="AZ24" s="42"/>
      <c r="BA24" s="42"/>
      <c r="BB24" s="42"/>
      <c r="BC24" s="42"/>
      <c r="BD24" s="42"/>
      <c r="BE24" s="42"/>
      <c r="BF24" s="42"/>
      <c r="BG24" s="42"/>
      <c r="BH24" s="70"/>
      <c r="BI24" s="42"/>
      <c r="BJ24" s="70"/>
      <c r="BK24" s="70"/>
      <c r="BL24" s="70"/>
      <c r="BM24" s="70"/>
      <c r="BN24" s="66"/>
      <c r="BO24" s="70"/>
      <c r="BP24" s="70"/>
      <c r="BQ24" s="70"/>
      <c r="BR24" s="70"/>
      <c r="BS24" s="70"/>
      <c r="BT24" s="70"/>
      <c r="BU24" s="70"/>
      <c r="BV24" s="70"/>
      <c r="BW24" s="70"/>
      <c r="BX24" s="69"/>
      <c r="BY24" s="69"/>
      <c r="BZ24" s="69"/>
      <c r="CA24" s="69"/>
      <c r="CB24" s="69"/>
      <c r="CC24" s="69"/>
    </row>
    <row r="25" spans="1:81" ht="4.5" customHeight="1" x14ac:dyDescent="0.25">
      <c r="A25" s="65"/>
      <c r="B25" s="65"/>
      <c r="C25" s="66"/>
      <c r="D25" s="70"/>
      <c r="E25" s="71"/>
      <c r="F25" s="71"/>
      <c r="G25" s="71"/>
      <c r="H25" s="63"/>
      <c r="I25" s="42"/>
      <c r="J25" s="42"/>
      <c r="K25" s="42"/>
      <c r="L25" s="42"/>
      <c r="M25" s="44"/>
      <c r="N25" s="44"/>
      <c r="O25" s="44"/>
      <c r="P25" s="4"/>
      <c r="Q25" s="4"/>
      <c r="R25" s="4"/>
      <c r="S25" s="4"/>
      <c r="T25" s="4"/>
      <c r="U25" s="122"/>
      <c r="V25" s="122"/>
      <c r="W25" s="122"/>
      <c r="X25" s="3"/>
      <c r="Y25" s="3"/>
      <c r="Z25" s="46"/>
      <c r="AA25" s="42"/>
      <c r="AB25" s="49"/>
      <c r="AC25" s="49"/>
      <c r="AD25" s="49"/>
      <c r="AE25" s="49"/>
      <c r="AF25" s="224"/>
      <c r="AG25" s="224"/>
      <c r="AH25" s="224"/>
      <c r="AI25" s="224"/>
      <c r="AJ25" s="224"/>
      <c r="AK25" s="224"/>
      <c r="AL25" s="224"/>
      <c r="AM25" s="224"/>
      <c r="AN25" s="49"/>
      <c r="AO25" s="49"/>
      <c r="AP25" s="49"/>
      <c r="AQ25" s="49"/>
      <c r="AR25" s="49"/>
      <c r="AS25" s="49"/>
      <c r="AT25" s="50"/>
      <c r="AU25" s="50"/>
      <c r="AV25" s="50"/>
      <c r="AW25" s="50"/>
      <c r="AX25" s="50"/>
      <c r="AY25" s="42"/>
      <c r="AZ25" s="42"/>
      <c r="BA25" s="42"/>
      <c r="BB25" s="42"/>
      <c r="BC25" s="42"/>
      <c r="BD25" s="42"/>
      <c r="BE25" s="42"/>
      <c r="BF25" s="42"/>
      <c r="BG25" s="42"/>
      <c r="BH25" s="70"/>
      <c r="BI25" s="42"/>
      <c r="BJ25" s="70"/>
      <c r="BK25" s="70"/>
      <c r="BL25" s="70"/>
      <c r="BM25" s="70"/>
      <c r="BN25" s="66"/>
      <c r="BO25" s="70"/>
      <c r="BP25" s="70"/>
      <c r="BQ25" s="70"/>
      <c r="BR25" s="70"/>
      <c r="BS25" s="70"/>
      <c r="BT25" s="70"/>
      <c r="BU25" s="70"/>
      <c r="BV25" s="70"/>
      <c r="BW25" s="70"/>
      <c r="BX25" s="69"/>
      <c r="BY25" s="69"/>
      <c r="BZ25" s="69"/>
      <c r="CA25" s="69"/>
      <c r="CB25" s="69"/>
      <c r="CC25" s="69"/>
    </row>
    <row r="26" spans="1:81" ht="12.75" customHeight="1" x14ac:dyDescent="0.25">
      <c r="A26" s="65"/>
      <c r="B26" s="65"/>
      <c r="C26" s="66"/>
      <c r="D26" s="70"/>
      <c r="E26" s="272" t="str">
        <f>IFERROR(F24*1.03,"")</f>
        <v/>
      </c>
      <c r="F26" s="272"/>
      <c r="G26" s="78"/>
      <c r="H26" s="78"/>
      <c r="I26" s="42"/>
      <c r="J26" s="42"/>
      <c r="K26" s="42"/>
      <c r="L26" s="42"/>
      <c r="M26" s="44"/>
      <c r="N26" s="45" t="s">
        <v>37</v>
      </c>
      <c r="O26" s="44"/>
      <c r="P26" s="278">
        <f>P22*VLOOKUP(P9,Taux!$A$1:$B$5,2,0)</f>
        <v>0</v>
      </c>
      <c r="Q26" s="279"/>
      <c r="R26" s="279"/>
      <c r="S26" s="279"/>
      <c r="T26" s="280"/>
      <c r="U26" s="122"/>
      <c r="V26" s="122"/>
      <c r="W26" s="122"/>
      <c r="X26" s="3"/>
      <c r="Y26" s="3"/>
      <c r="Z26" s="42"/>
      <c r="AA26" s="42"/>
      <c r="AB26" s="51"/>
      <c r="AC26" s="51"/>
      <c r="AD26" s="46"/>
      <c r="AE26" s="46"/>
      <c r="AF26" s="144"/>
      <c r="AG26" s="144"/>
      <c r="AH26" s="144"/>
      <c r="AI26" s="144"/>
      <c r="AJ26" s="144"/>
      <c r="AK26" s="144"/>
      <c r="AL26" s="144"/>
      <c r="AM26" s="144"/>
      <c r="AN26" s="42"/>
      <c r="AO26" s="44"/>
      <c r="AP26" s="46" t="s">
        <v>33</v>
      </c>
      <c r="AQ26" s="42"/>
      <c r="AR26" s="42"/>
      <c r="AS26" s="42"/>
      <c r="AT26" s="273"/>
      <c r="AU26" s="274"/>
      <c r="AV26" s="274"/>
      <c r="AW26" s="274"/>
      <c r="AX26" s="275"/>
      <c r="AY26" s="42"/>
      <c r="AZ26" s="42"/>
      <c r="BA26" s="42"/>
      <c r="BB26" s="42"/>
      <c r="BC26" s="42"/>
      <c r="BD26" s="42"/>
      <c r="BE26" s="42"/>
      <c r="BF26" s="42"/>
      <c r="BG26" s="42"/>
      <c r="BH26" s="70"/>
      <c r="BI26" s="42"/>
      <c r="BJ26" s="70"/>
      <c r="BK26" s="70"/>
      <c r="BL26" s="70"/>
      <c r="BM26" s="70"/>
      <c r="BN26" s="66"/>
      <c r="BO26" s="70"/>
      <c r="BP26" s="70"/>
      <c r="BQ26" s="70"/>
      <c r="BR26" s="70"/>
      <c r="BS26" s="70"/>
      <c r="BT26" s="70"/>
      <c r="BU26" s="70"/>
      <c r="BV26" s="70"/>
      <c r="BW26" s="70"/>
      <c r="BX26" s="69"/>
      <c r="BY26" s="69"/>
      <c r="BZ26" s="69"/>
      <c r="CA26" s="69"/>
      <c r="CB26" s="69"/>
      <c r="CC26" s="69"/>
    </row>
    <row r="27" spans="1:81" ht="4.5" customHeight="1" x14ac:dyDescent="0.25">
      <c r="A27" s="65"/>
      <c r="B27" s="65"/>
      <c r="C27" s="66"/>
      <c r="D27" s="70"/>
      <c r="E27" s="71"/>
      <c r="F27" s="64"/>
      <c r="G27" s="64"/>
      <c r="H27" s="64"/>
      <c r="I27" s="42"/>
      <c r="J27" s="42"/>
      <c r="K27" s="42"/>
      <c r="L27" s="42"/>
      <c r="M27" s="44"/>
      <c r="N27" s="44"/>
      <c r="O27" s="44"/>
      <c r="P27" s="276" t="str">
        <f>IFERROR((1-AT26/P22)*P26,"")</f>
        <v/>
      </c>
      <c r="Q27" s="276"/>
      <c r="R27" s="276"/>
      <c r="S27" s="276"/>
      <c r="T27" s="276"/>
      <c r="U27" s="123"/>
      <c r="V27" s="123"/>
      <c r="W27" s="123"/>
      <c r="X27" s="46"/>
      <c r="Y27" s="46"/>
      <c r="Z27" s="49"/>
      <c r="AA27" s="49"/>
      <c r="AB27" s="51"/>
      <c r="AC27" s="51"/>
      <c r="AD27" s="51"/>
      <c r="AE27" s="51"/>
      <c r="AF27" s="225"/>
      <c r="AG27" s="225"/>
      <c r="AH27" s="225"/>
      <c r="AI27" s="225"/>
      <c r="AJ27" s="225"/>
      <c r="AK27" s="225"/>
      <c r="AL27" s="225"/>
      <c r="AM27" s="225"/>
      <c r="AN27" s="51"/>
      <c r="AO27" s="51"/>
      <c r="AP27" s="51"/>
      <c r="AQ27" s="51"/>
      <c r="AR27" s="51"/>
      <c r="AS27" s="51"/>
      <c r="AT27" s="52"/>
      <c r="AU27" s="52"/>
      <c r="AV27" s="52"/>
      <c r="AW27" s="52"/>
      <c r="AX27" s="52"/>
      <c r="AY27" s="42"/>
      <c r="AZ27" s="42"/>
      <c r="BA27" s="42"/>
      <c r="BB27" s="42"/>
      <c r="BC27" s="42"/>
      <c r="BD27" s="42"/>
      <c r="BE27" s="42"/>
      <c r="BF27" s="42"/>
      <c r="BG27" s="42"/>
      <c r="BH27" s="70"/>
      <c r="BI27" s="42"/>
      <c r="BJ27" s="70"/>
      <c r="BK27" s="70"/>
      <c r="BL27" s="70"/>
      <c r="BM27" s="70"/>
      <c r="BN27" s="66"/>
      <c r="BO27" s="70"/>
      <c r="BP27" s="70"/>
      <c r="BQ27" s="70"/>
      <c r="BR27" s="70"/>
      <c r="BS27" s="70"/>
      <c r="BT27" s="70"/>
      <c r="BU27" s="70"/>
      <c r="BV27" s="70"/>
      <c r="BW27" s="70"/>
      <c r="BX27" s="69"/>
      <c r="BY27" s="69"/>
      <c r="BZ27" s="69"/>
      <c r="CA27" s="69"/>
      <c r="CB27" s="69"/>
      <c r="CC27" s="69"/>
    </row>
    <row r="28" spans="1:81" ht="12" customHeight="1" x14ac:dyDescent="0.25">
      <c r="A28" s="65"/>
      <c r="B28" s="65"/>
      <c r="C28" s="66"/>
      <c r="D28" s="70"/>
      <c r="E28" s="71"/>
      <c r="F28" s="272" t="str">
        <f>IFERROR(F24*0.97,"")</f>
        <v/>
      </c>
      <c r="G28" s="277"/>
      <c r="H28" s="277"/>
      <c r="I28" s="42"/>
      <c r="J28" s="42"/>
      <c r="K28" s="42"/>
      <c r="L28" s="42"/>
      <c r="M28" s="42"/>
      <c r="N28" s="45" t="s">
        <v>20</v>
      </c>
      <c r="O28" s="42"/>
      <c r="P28" s="278" t="str">
        <f>IFERROR(ROUND(IF($P$27&gt;=$AT$29-$AU$36-AZ36-$BG$36,($AT$29-$AU$36-$BG$36-$AZ$36)*$P$26/$P$22,$P$27),0),"")</f>
        <v/>
      </c>
      <c r="Q28" s="279"/>
      <c r="R28" s="279"/>
      <c r="S28" s="279"/>
      <c r="T28" s="280"/>
      <c r="U28" s="63"/>
      <c r="V28" s="63"/>
      <c r="W28" s="63"/>
      <c r="X28" s="42"/>
      <c r="Y28" s="51"/>
      <c r="Z28" s="51"/>
      <c r="AA28" s="51"/>
      <c r="AB28" s="51"/>
      <c r="AC28" s="51"/>
      <c r="AD28" s="51"/>
      <c r="AE28" s="51"/>
      <c r="AF28" s="225"/>
      <c r="AG28" s="225"/>
      <c r="AH28" s="225"/>
      <c r="AI28" s="225"/>
      <c r="AJ28" s="225"/>
      <c r="AK28" s="225"/>
      <c r="AL28" s="225"/>
      <c r="AM28" s="225"/>
      <c r="AN28" s="51"/>
      <c r="AO28" s="51"/>
      <c r="AP28" s="51"/>
      <c r="AQ28" s="51"/>
      <c r="AR28" s="51"/>
      <c r="AS28" s="51"/>
      <c r="AT28" s="52"/>
      <c r="AU28" s="52"/>
      <c r="AV28" s="52"/>
      <c r="AW28" s="52"/>
      <c r="AX28" s="52"/>
      <c r="AY28" s="42"/>
      <c r="AZ28" s="42"/>
      <c r="BA28" s="42"/>
      <c r="BB28" s="42"/>
      <c r="BC28" s="42"/>
      <c r="BD28" s="42"/>
      <c r="BE28" s="42"/>
      <c r="BF28" s="42"/>
      <c r="BG28" s="42"/>
      <c r="BH28" s="70"/>
      <c r="BI28" s="42"/>
      <c r="BJ28" s="70"/>
      <c r="BK28" s="70"/>
      <c r="BL28" s="70"/>
      <c r="BM28" s="70"/>
      <c r="BN28" s="66"/>
      <c r="BO28" s="283"/>
      <c r="BP28" s="283"/>
      <c r="BQ28" s="283"/>
      <c r="BR28" s="283"/>
      <c r="BS28" s="283"/>
      <c r="BT28" s="283"/>
      <c r="BU28" s="283"/>
      <c r="BV28" s="283"/>
      <c r="BW28" s="283"/>
      <c r="BX28" s="283"/>
      <c r="BY28" s="283"/>
      <c r="BZ28" s="69"/>
      <c r="CA28" s="69"/>
      <c r="CB28" s="69"/>
      <c r="CC28" s="69"/>
    </row>
    <row r="29" spans="1:81" ht="13.5" customHeight="1" x14ac:dyDescent="0.25">
      <c r="A29" s="65"/>
      <c r="B29" s="65"/>
      <c r="C29" s="66"/>
      <c r="D29" s="70"/>
      <c r="E29" s="71"/>
      <c r="F29" s="71"/>
      <c r="G29" s="71"/>
      <c r="H29" s="63"/>
      <c r="I29" s="42"/>
      <c r="J29" s="42"/>
      <c r="K29" s="42"/>
      <c r="L29" s="42"/>
      <c r="M29" s="42"/>
      <c r="N29" s="45"/>
      <c r="O29" s="42"/>
      <c r="P29" s="5"/>
      <c r="Q29" s="5"/>
      <c r="R29" s="5"/>
      <c r="S29" s="5"/>
      <c r="T29" s="5"/>
      <c r="U29" s="124"/>
      <c r="V29" s="124"/>
      <c r="W29" s="124"/>
      <c r="X29" s="42"/>
      <c r="Y29" s="51"/>
      <c r="Z29" s="51"/>
      <c r="AA29" s="51"/>
      <c r="AB29" s="49"/>
      <c r="AC29" s="49"/>
      <c r="AD29" s="53"/>
      <c r="AE29" s="53"/>
      <c r="AF29" s="224"/>
      <c r="AG29" s="224"/>
      <c r="AH29" s="224"/>
      <c r="AI29" s="224"/>
      <c r="AJ29" s="224"/>
      <c r="AK29" s="224"/>
      <c r="AL29" s="224"/>
      <c r="AM29" s="224"/>
      <c r="AN29" s="49"/>
      <c r="AO29" s="49"/>
      <c r="AP29" s="53" t="s">
        <v>28</v>
      </c>
      <c r="AQ29" s="49"/>
      <c r="AR29" s="49"/>
      <c r="AS29" s="49"/>
      <c r="AT29" s="278">
        <f>P22-AT22-AT24-AT26</f>
        <v>0</v>
      </c>
      <c r="AU29" s="279"/>
      <c r="AV29" s="279"/>
      <c r="AW29" s="279"/>
      <c r="AX29" s="280"/>
      <c r="AY29" s="42"/>
      <c r="AZ29" s="42"/>
      <c r="BA29" s="340"/>
      <c r="BB29" s="340"/>
      <c r="BC29" s="340"/>
      <c r="BD29" s="340"/>
      <c r="BE29" s="340"/>
      <c r="BF29" s="340"/>
      <c r="BG29" s="340"/>
      <c r="BH29" s="340"/>
      <c r="BI29" s="340"/>
      <c r="BJ29" s="340"/>
      <c r="BK29" s="340"/>
      <c r="BL29" s="340"/>
      <c r="BM29" s="340"/>
      <c r="BN29" s="66"/>
      <c r="BO29" s="81"/>
      <c r="BP29" s="81"/>
      <c r="BQ29" s="81"/>
      <c r="BR29" s="81"/>
      <c r="BS29" s="70"/>
      <c r="BT29" s="70"/>
      <c r="BU29" s="70"/>
      <c r="BV29" s="70"/>
      <c r="BW29" s="70"/>
      <c r="BX29" s="69"/>
      <c r="BY29" s="69"/>
      <c r="BZ29" s="69"/>
      <c r="CA29" s="69"/>
      <c r="CB29" s="69"/>
      <c r="CC29" s="69"/>
    </row>
    <row r="30" spans="1:81" ht="10.5" customHeight="1" x14ac:dyDescent="0.25">
      <c r="A30" s="65"/>
      <c r="B30" s="65"/>
      <c r="C30" s="66"/>
      <c r="D30" s="70"/>
      <c r="E30" s="79"/>
      <c r="F30" s="79"/>
      <c r="G30" s="79"/>
      <c r="H30" s="54"/>
      <c r="I30" s="42"/>
      <c r="J30" s="42"/>
      <c r="K30" s="42"/>
      <c r="L30" s="42"/>
      <c r="M30" s="49"/>
      <c r="N30" s="42"/>
      <c r="O30" s="42"/>
      <c r="P30" s="54"/>
      <c r="Q30" s="54"/>
      <c r="R30" s="54"/>
      <c r="S30" s="54"/>
      <c r="T30" s="54"/>
      <c r="U30" s="63"/>
      <c r="V30" s="63"/>
      <c r="W30" s="63"/>
      <c r="X30" s="69"/>
      <c r="Y30" s="69"/>
      <c r="Z30" s="69"/>
      <c r="AA30" s="69"/>
      <c r="AB30" s="69"/>
      <c r="AC30" s="69"/>
      <c r="AD30" s="69"/>
      <c r="AE30" s="69"/>
      <c r="AF30" s="226"/>
      <c r="AG30" s="226"/>
      <c r="AH30" s="226"/>
      <c r="AI30" s="226"/>
      <c r="AJ30" s="226"/>
      <c r="AK30" s="226"/>
      <c r="AL30" s="226"/>
      <c r="AM30" s="226"/>
      <c r="AN30" s="69"/>
      <c r="AO30" s="69"/>
      <c r="AP30" s="69"/>
      <c r="AQ30" s="69"/>
      <c r="AR30" s="69"/>
      <c r="AS30" s="69"/>
      <c r="AT30" s="69"/>
      <c r="AU30" s="69"/>
      <c r="AV30" s="69"/>
      <c r="AW30" s="69"/>
      <c r="AX30" s="69"/>
      <c r="AY30" s="42"/>
      <c r="AZ30" s="42"/>
      <c r="BA30" s="340"/>
      <c r="BB30" s="340"/>
      <c r="BC30" s="340"/>
      <c r="BD30" s="340"/>
      <c r="BE30" s="340"/>
      <c r="BF30" s="340"/>
      <c r="BG30" s="340"/>
      <c r="BH30" s="340"/>
      <c r="BI30" s="340"/>
      <c r="BJ30" s="340"/>
      <c r="BK30" s="340"/>
      <c r="BL30" s="340"/>
      <c r="BM30" s="340"/>
      <c r="BN30" s="66"/>
      <c r="BO30" s="70"/>
      <c r="BP30" s="70"/>
      <c r="BQ30" s="70"/>
      <c r="BR30" s="70"/>
      <c r="BS30" s="70"/>
      <c r="BT30" s="70"/>
      <c r="BU30" s="70"/>
      <c r="BV30" s="70"/>
      <c r="BW30" s="70"/>
      <c r="BX30" s="69"/>
      <c r="BY30" s="69"/>
      <c r="BZ30" s="69"/>
      <c r="CA30" s="69"/>
      <c r="CB30" s="69"/>
      <c r="CC30" s="69"/>
    </row>
    <row r="31" spans="1:81" ht="8.25" customHeight="1" x14ac:dyDescent="0.25">
      <c r="A31" s="65"/>
      <c r="B31" s="65"/>
      <c r="C31" s="66"/>
      <c r="D31" s="70"/>
      <c r="E31" s="79"/>
      <c r="F31" s="79"/>
      <c r="G31" s="79"/>
      <c r="H31" s="54"/>
      <c r="I31" s="42"/>
      <c r="J31" s="42"/>
      <c r="K31" s="42"/>
      <c r="L31" s="42"/>
      <c r="M31" s="49"/>
      <c r="N31" s="42"/>
      <c r="O31" s="42"/>
      <c r="P31" s="54"/>
      <c r="Q31" s="54"/>
      <c r="R31" s="54"/>
      <c r="S31" s="54"/>
      <c r="T31" s="54"/>
      <c r="U31" s="63"/>
      <c r="V31" s="63"/>
      <c r="W31" s="63"/>
      <c r="X31" s="69"/>
      <c r="Y31" s="69"/>
      <c r="Z31" s="69"/>
      <c r="AA31" s="69"/>
      <c r="AB31" s="69"/>
      <c r="AC31" s="69"/>
      <c r="AD31" s="69"/>
      <c r="AE31" s="69"/>
      <c r="AF31" s="226"/>
      <c r="AG31" s="226"/>
      <c r="AH31" s="226"/>
      <c r="AI31" s="226"/>
      <c r="AJ31" s="226"/>
      <c r="AK31" s="226"/>
      <c r="AL31" s="226"/>
      <c r="AM31" s="226"/>
      <c r="AN31" s="69"/>
      <c r="AO31" s="69"/>
      <c r="AP31" s="69"/>
      <c r="AQ31" s="69"/>
      <c r="AR31" s="69"/>
      <c r="AS31" s="69"/>
      <c r="AT31" s="69"/>
      <c r="AU31" s="69"/>
      <c r="AV31" s="69"/>
      <c r="AW31" s="69"/>
      <c r="AX31" s="69"/>
      <c r="AY31" s="42"/>
      <c r="AZ31" s="42"/>
      <c r="BA31" s="42"/>
      <c r="BB31" s="42"/>
      <c r="BC31" s="42"/>
      <c r="BD31" s="42"/>
      <c r="BE31" s="42"/>
      <c r="BF31" s="42"/>
      <c r="BG31" s="42"/>
      <c r="BH31" s="70"/>
      <c r="BI31" s="42"/>
      <c r="BJ31" s="70"/>
      <c r="BK31" s="70"/>
      <c r="BL31" s="70"/>
      <c r="BM31" s="70"/>
      <c r="BN31" s="66"/>
      <c r="BO31" s="70"/>
      <c r="BP31" s="70"/>
      <c r="BQ31" s="70"/>
      <c r="BR31" s="70"/>
      <c r="BS31" s="70"/>
      <c r="BT31" s="70"/>
      <c r="BU31" s="70"/>
      <c r="BV31" s="70"/>
      <c r="BW31" s="70"/>
      <c r="BX31" s="69"/>
      <c r="BY31" s="69"/>
      <c r="BZ31" s="69"/>
      <c r="CA31" s="69"/>
      <c r="CB31" s="69"/>
      <c r="CC31" s="69"/>
    </row>
    <row r="32" spans="1:81" ht="18.75" customHeight="1" x14ac:dyDescent="0.25">
      <c r="A32" s="65"/>
      <c r="B32" s="65"/>
      <c r="C32" s="66"/>
      <c r="D32" s="70"/>
      <c r="E32" s="79"/>
      <c r="F32" s="79"/>
      <c r="G32" s="79"/>
      <c r="H32" s="54"/>
      <c r="I32" s="42"/>
      <c r="J32" s="42"/>
      <c r="K32" s="42"/>
      <c r="L32" s="42"/>
      <c r="M32" s="49"/>
      <c r="N32" s="42"/>
      <c r="O32" s="42"/>
      <c r="P32" s="54"/>
      <c r="Q32" s="54"/>
      <c r="R32" s="54"/>
      <c r="S32" s="54"/>
      <c r="T32" s="54"/>
      <c r="U32" s="63"/>
      <c r="V32" s="63"/>
      <c r="W32" s="63"/>
      <c r="X32" s="69"/>
      <c r="Y32" s="69"/>
      <c r="Z32" s="69"/>
      <c r="AA32" s="69"/>
      <c r="AB32" s="69"/>
      <c r="AC32" s="69"/>
      <c r="AD32" s="69"/>
      <c r="AE32" s="69"/>
      <c r="AF32" s="226"/>
      <c r="AG32" s="226"/>
      <c r="AH32" s="226"/>
      <c r="AI32" s="226"/>
      <c r="AJ32" s="226"/>
      <c r="AK32" s="226"/>
      <c r="AL32" s="226"/>
      <c r="AM32" s="226"/>
      <c r="AN32" s="69"/>
      <c r="AO32" s="69"/>
      <c r="AP32" s="69"/>
      <c r="AQ32" s="69"/>
      <c r="AR32" s="69"/>
      <c r="AS32" s="69"/>
      <c r="AT32" s="69"/>
      <c r="AU32" s="69"/>
      <c r="AV32" s="69"/>
      <c r="AW32" s="69"/>
      <c r="AX32" s="69"/>
      <c r="AY32" s="42"/>
      <c r="AZ32" s="42"/>
      <c r="BA32" s="42"/>
      <c r="BB32" s="42"/>
      <c r="BC32" s="42"/>
      <c r="BD32" s="42"/>
      <c r="BE32" s="42"/>
      <c r="BF32" s="42"/>
      <c r="BG32" s="42"/>
      <c r="BH32" s="70"/>
      <c r="BI32" s="42"/>
      <c r="BJ32" s="70"/>
      <c r="BK32" s="70"/>
      <c r="BL32" s="70"/>
      <c r="BM32" s="70"/>
      <c r="BN32" s="66"/>
      <c r="BO32" s="300" t="s">
        <v>61</v>
      </c>
      <c r="BP32" s="181"/>
      <c r="BQ32" s="303" t="s">
        <v>59</v>
      </c>
      <c r="BR32" s="303"/>
      <c r="BS32" s="303"/>
      <c r="BT32" s="303"/>
      <c r="BU32" s="303"/>
      <c r="BV32" s="303"/>
      <c r="BW32" s="180"/>
      <c r="BX32" s="300" t="s">
        <v>69</v>
      </c>
      <c r="BY32" s="69"/>
      <c r="BZ32" s="285" t="s">
        <v>67</v>
      </c>
      <c r="CA32" s="285"/>
      <c r="CB32" s="285"/>
      <c r="CC32" s="285"/>
    </row>
    <row r="33" spans="1:81" ht="24.75" customHeight="1" x14ac:dyDescent="0.25">
      <c r="A33" s="65"/>
      <c r="B33" s="65"/>
      <c r="C33" s="66"/>
      <c r="D33" s="69"/>
      <c r="E33" s="69"/>
      <c r="F33" s="69"/>
      <c r="G33" s="69"/>
      <c r="H33" s="70"/>
      <c r="I33" s="70"/>
      <c r="J33" s="42"/>
      <c r="K33" s="42"/>
      <c r="L33" s="304" t="s">
        <v>35</v>
      </c>
      <c r="M33" s="304"/>
      <c r="N33" s="304"/>
      <c r="O33" s="304"/>
      <c r="P33" s="42"/>
      <c r="Q33" s="304" t="s">
        <v>36</v>
      </c>
      <c r="R33" s="304"/>
      <c r="S33" s="304"/>
      <c r="T33" s="304"/>
      <c r="U33" s="63"/>
      <c r="V33" s="63"/>
      <c r="W33" s="63"/>
      <c r="X33" s="305" t="s">
        <v>38</v>
      </c>
      <c r="Y33" s="305"/>
      <c r="Z33" s="305"/>
      <c r="AA33" s="305"/>
      <c r="AB33" s="49"/>
      <c r="AC33" s="305" t="s">
        <v>26</v>
      </c>
      <c r="AD33" s="305"/>
      <c r="AE33" s="305"/>
      <c r="AF33" s="305"/>
      <c r="AG33" s="144"/>
      <c r="AH33" s="144"/>
      <c r="AI33" s="144"/>
      <c r="AJ33" s="144"/>
      <c r="AK33" s="144"/>
      <c r="AL33" s="144"/>
      <c r="AM33" s="144"/>
      <c r="AN33" s="306" t="s">
        <v>27</v>
      </c>
      <c r="AO33" s="306"/>
      <c r="AP33" s="306"/>
      <c r="AQ33" s="306"/>
      <c r="AR33" s="175"/>
      <c r="AS33" s="175"/>
      <c r="AT33" s="42"/>
      <c r="AU33" s="287" t="s">
        <v>29</v>
      </c>
      <c r="AV33" s="287"/>
      <c r="AW33" s="287"/>
      <c r="AX33" s="287"/>
      <c r="AY33" s="44"/>
      <c r="AZ33" s="286" t="s">
        <v>78</v>
      </c>
      <c r="BA33" s="286"/>
      <c r="BB33" s="286"/>
      <c r="BC33" s="286"/>
      <c r="BD33" s="44"/>
      <c r="BE33" s="44"/>
      <c r="BF33" s="44"/>
      <c r="BG33" s="287" t="s">
        <v>30</v>
      </c>
      <c r="BH33" s="287"/>
      <c r="BI33" s="287"/>
      <c r="BJ33" s="287"/>
      <c r="BK33" s="70"/>
      <c r="BL33" s="70"/>
      <c r="BM33" s="70"/>
      <c r="BN33" s="66"/>
      <c r="BO33" s="301"/>
      <c r="BP33" s="181"/>
      <c r="BQ33" s="288" t="s">
        <v>63</v>
      </c>
      <c r="BR33" s="72"/>
      <c r="BS33" s="290" t="s">
        <v>60</v>
      </c>
      <c r="BT33" s="82"/>
      <c r="BU33" s="290" t="s">
        <v>62</v>
      </c>
      <c r="BV33" s="82"/>
      <c r="BW33" s="83"/>
      <c r="BX33" s="301"/>
      <c r="BY33" s="69"/>
      <c r="BZ33" s="292" t="s">
        <v>43</v>
      </c>
      <c r="CA33" s="292" t="s">
        <v>47</v>
      </c>
      <c r="CB33" s="292" t="s">
        <v>68</v>
      </c>
      <c r="CC33" s="292" t="s">
        <v>70</v>
      </c>
    </row>
    <row r="34" spans="1:81" ht="19.5" customHeight="1" x14ac:dyDescent="0.25">
      <c r="A34" s="65"/>
      <c r="B34" s="65"/>
      <c r="C34" s="66"/>
      <c r="D34" s="69"/>
      <c r="E34" s="69"/>
      <c r="F34" s="69"/>
      <c r="G34" s="69"/>
      <c r="H34" s="42"/>
      <c r="I34" s="42"/>
      <c r="J34" s="42"/>
      <c r="K34" s="42"/>
      <c r="L34" s="304"/>
      <c r="M34" s="304"/>
      <c r="N34" s="304"/>
      <c r="O34" s="304"/>
      <c r="P34" s="42"/>
      <c r="Q34" s="304"/>
      <c r="R34" s="304"/>
      <c r="S34" s="304"/>
      <c r="T34" s="304"/>
      <c r="U34" s="62"/>
      <c r="V34" s="62"/>
      <c r="W34" s="62"/>
      <c r="X34" s="305"/>
      <c r="Y34" s="305"/>
      <c r="Z34" s="305"/>
      <c r="AA34" s="305"/>
      <c r="AB34" s="55"/>
      <c r="AC34" s="305"/>
      <c r="AD34" s="305"/>
      <c r="AE34" s="305"/>
      <c r="AF34" s="305"/>
      <c r="AG34" s="148"/>
      <c r="AH34" s="148"/>
      <c r="AI34" s="148"/>
      <c r="AJ34" s="148"/>
      <c r="AK34" s="148"/>
      <c r="AL34" s="148"/>
      <c r="AM34" s="148"/>
      <c r="AN34" s="306"/>
      <c r="AO34" s="306"/>
      <c r="AP34" s="306"/>
      <c r="AQ34" s="306"/>
      <c r="AR34" s="175"/>
      <c r="AS34" s="175"/>
      <c r="AT34" s="132"/>
      <c r="AU34" s="293">
        <f>IF(AS42="X",IF(OR(P9="Zone A",P9="Zone Abis"),9000*SUM($X$11:$AF$11),IF(P9="Zone B1",6500*SUM($X$11:$AF$11),5000*SUM($X$11:$AF$11))),IF(OR(P9="Zone A",P9="Zone Abis"),9000*SUM($X$11:$AC$11),IF(P9="Zone B1",6500*SUM($X$11:$AC$11),5000*SUM($X$11:$AC$11))))</f>
        <v>0</v>
      </c>
      <c r="AV34" s="293"/>
      <c r="AW34" s="293"/>
      <c r="AX34" s="293"/>
      <c r="AY34" s="72"/>
      <c r="AZ34" s="293">
        <f>IF(AS42="X",AQ13*5000,(AQ13-AD13)*5000)</f>
        <v>0</v>
      </c>
      <c r="BA34" s="293"/>
      <c r="BB34" s="293"/>
      <c r="BC34" s="293"/>
      <c r="BD34" s="72"/>
      <c r="BE34" s="72"/>
      <c r="BF34" s="72"/>
      <c r="BG34" s="293">
        <f>IF(BE42="X",15000*($AQ$11-$AG$11),15000*($AQ$11-$AG$11-$AD$11))</f>
        <v>0</v>
      </c>
      <c r="BH34" s="293"/>
      <c r="BI34" s="293"/>
      <c r="BJ34" s="293"/>
      <c r="BK34" s="70"/>
      <c r="BL34" s="70"/>
      <c r="BM34" s="70"/>
      <c r="BN34" s="66"/>
      <c r="BO34" s="302"/>
      <c r="BP34" s="181"/>
      <c r="BQ34" s="289"/>
      <c r="BR34" s="72"/>
      <c r="BS34" s="291"/>
      <c r="BT34" s="82"/>
      <c r="BU34" s="291"/>
      <c r="BV34" s="82"/>
      <c r="BW34" s="83"/>
      <c r="BX34" s="302"/>
      <c r="BY34" s="110"/>
      <c r="BZ34" s="292"/>
      <c r="CA34" s="292"/>
      <c r="CB34" s="292"/>
      <c r="CC34" s="292"/>
    </row>
    <row r="35" spans="1:81" ht="5.25" customHeight="1" x14ac:dyDescent="0.25">
      <c r="A35" s="65"/>
      <c r="B35" s="65"/>
      <c r="C35" s="66"/>
      <c r="D35" s="69"/>
      <c r="E35" s="69"/>
      <c r="F35" s="69"/>
      <c r="G35" s="69"/>
      <c r="H35" s="42"/>
      <c r="I35" s="42"/>
      <c r="J35" s="42"/>
      <c r="K35" s="42"/>
      <c r="L35" s="42"/>
      <c r="M35" s="42"/>
      <c r="N35" s="42"/>
      <c r="O35" s="42"/>
      <c r="P35" s="42"/>
      <c r="Q35" s="42"/>
      <c r="R35" s="42"/>
      <c r="S35" s="42"/>
      <c r="T35" s="42"/>
      <c r="U35" s="63"/>
      <c r="V35" s="63"/>
      <c r="W35" s="63"/>
      <c r="X35" s="42"/>
      <c r="Y35" s="42"/>
      <c r="Z35" s="53"/>
      <c r="AA35" s="42"/>
      <c r="AB35" s="42"/>
      <c r="AC35" s="42"/>
      <c r="AD35" s="42"/>
      <c r="AE35" s="42"/>
      <c r="AF35" s="144"/>
      <c r="AG35" s="144"/>
      <c r="AH35" s="144"/>
      <c r="AI35" s="144"/>
      <c r="AJ35" s="144"/>
      <c r="AK35" s="144"/>
      <c r="AL35" s="144"/>
      <c r="AM35" s="144"/>
      <c r="AN35" s="42"/>
      <c r="AO35" s="42"/>
      <c r="AP35" s="42"/>
      <c r="AQ35" s="42"/>
      <c r="AR35" s="175"/>
      <c r="AS35" s="175"/>
      <c r="AT35" s="133"/>
      <c r="AU35" s="42"/>
      <c r="AV35" s="42"/>
      <c r="AW35" s="42"/>
      <c r="AX35" s="42"/>
      <c r="AY35" s="42"/>
      <c r="AZ35" s="42"/>
      <c r="BA35" s="42"/>
      <c r="BB35" s="42"/>
      <c r="BC35" s="42"/>
      <c r="BD35" s="42"/>
      <c r="BE35" s="42"/>
      <c r="BF35" s="42"/>
      <c r="BG35" s="42"/>
      <c r="BH35" s="42"/>
      <c r="BI35" s="42"/>
      <c r="BJ35" s="70"/>
      <c r="BK35" s="70"/>
      <c r="BL35" s="70"/>
      <c r="BM35" s="70"/>
      <c r="BN35" s="66"/>
      <c r="BO35" s="84"/>
      <c r="BP35" s="179"/>
      <c r="BQ35" s="179"/>
      <c r="BR35" s="179"/>
      <c r="BS35" s="85"/>
      <c r="BT35" s="85"/>
      <c r="BU35" s="85"/>
      <c r="BV35" s="85"/>
      <c r="BW35" s="83"/>
      <c r="BX35" s="69"/>
      <c r="BY35" s="86"/>
      <c r="BZ35" s="86"/>
      <c r="CA35" s="86"/>
      <c r="CB35" s="86"/>
      <c r="CC35" s="86"/>
    </row>
    <row r="36" spans="1:81" ht="14.25" customHeight="1" x14ac:dyDescent="0.25">
      <c r="A36" s="65"/>
      <c r="B36" s="65"/>
      <c r="C36" s="66"/>
      <c r="D36" s="69"/>
      <c r="E36" s="69"/>
      <c r="F36" s="69"/>
      <c r="G36" s="69"/>
      <c r="H36" s="42"/>
      <c r="I36" s="49"/>
      <c r="J36" s="56" t="s">
        <v>7</v>
      </c>
      <c r="K36" s="42"/>
      <c r="L36" s="316">
        <f>L38+L40+L42+L46</f>
        <v>0</v>
      </c>
      <c r="M36" s="317"/>
      <c r="N36" s="317"/>
      <c r="O36" s="318"/>
      <c r="P36" s="7"/>
      <c r="Q36" s="316">
        <f>Q38+Q40+Q42+Q46</f>
        <v>0</v>
      </c>
      <c r="R36" s="317"/>
      <c r="S36" s="317"/>
      <c r="T36" s="318"/>
      <c r="U36" s="229"/>
      <c r="V36" s="229"/>
      <c r="W36" s="142"/>
      <c r="X36" s="278" t="str">
        <f>IFERROR(X38+X40+X42+X46,"")</f>
        <v/>
      </c>
      <c r="Y36" s="279"/>
      <c r="Z36" s="279"/>
      <c r="AA36" s="280"/>
      <c r="AB36" s="8"/>
      <c r="AC36" s="278">
        <f>AC38+AC40+AC42+AC46</f>
        <v>0</v>
      </c>
      <c r="AD36" s="279"/>
      <c r="AE36" s="279"/>
      <c r="AF36" s="280"/>
      <c r="AG36" s="113"/>
      <c r="AH36" s="145"/>
      <c r="AI36" s="113"/>
      <c r="AJ36" s="208"/>
      <c r="AK36" s="191"/>
      <c r="AL36" s="191"/>
      <c r="AM36" s="191"/>
      <c r="AN36" s="313">
        <f>AT29-AC36-AU36-BG36-AZ36</f>
        <v>0</v>
      </c>
      <c r="AO36" s="314"/>
      <c r="AP36" s="314"/>
      <c r="AQ36" s="315"/>
      <c r="AR36" s="175"/>
      <c r="AS36" s="175"/>
      <c r="AT36" s="134"/>
      <c r="AU36" s="273"/>
      <c r="AV36" s="274"/>
      <c r="AW36" s="274"/>
      <c r="AX36" s="275"/>
      <c r="AY36" s="4"/>
      <c r="AZ36" s="273"/>
      <c r="BA36" s="274"/>
      <c r="BB36" s="274"/>
      <c r="BC36" s="275"/>
      <c r="BD36" s="4"/>
      <c r="BE36" s="4"/>
      <c r="BF36" s="4"/>
      <c r="BG36" s="273"/>
      <c r="BH36" s="274"/>
      <c r="BI36" s="274"/>
      <c r="BJ36" s="275"/>
      <c r="BK36" s="70"/>
      <c r="BL36" s="70"/>
      <c r="BM36" s="70"/>
      <c r="BN36" s="66"/>
      <c r="BO36" s="87">
        <f>L36+Q36</f>
        <v>0</v>
      </c>
      <c r="BP36" s="88"/>
      <c r="BQ36" s="89">
        <f>AT24-Q36</f>
        <v>0</v>
      </c>
      <c r="BR36" s="90"/>
      <c r="BS36" s="91">
        <f>AT22+AT26-L36</f>
        <v>0</v>
      </c>
      <c r="BT36" s="92"/>
      <c r="BU36" s="93">
        <f>BQ36+BS36</f>
        <v>0</v>
      </c>
      <c r="BV36" s="92"/>
      <c r="BW36" s="94"/>
      <c r="BX36" s="96">
        <f>P22</f>
        <v>0</v>
      </c>
      <c r="BY36" s="95"/>
      <c r="BZ36" s="95" t="e">
        <f>BZ38+BZ40+BZ42+BZ44+BZ46</f>
        <v>#VALUE!</v>
      </c>
      <c r="CA36" s="95"/>
      <c r="CB36" s="95">
        <f>CB38+CB40+CB42+CB44+CB46</f>
        <v>0</v>
      </c>
      <c r="CC36" s="95" t="e">
        <f>CC38+CC40+CC42+CC46</f>
        <v>#VALUE!</v>
      </c>
    </row>
    <row r="37" spans="1:81" ht="10.5" customHeight="1" x14ac:dyDescent="0.25">
      <c r="A37" s="65"/>
      <c r="B37" s="65"/>
      <c r="C37" s="66"/>
      <c r="D37" s="69"/>
      <c r="E37" s="69"/>
      <c r="F37" s="69"/>
      <c r="G37" s="69"/>
      <c r="H37" s="42"/>
      <c r="I37" s="49"/>
      <c r="J37" s="44"/>
      <c r="K37" s="42"/>
      <c r="L37" s="48"/>
      <c r="M37" s="48"/>
      <c r="N37" s="48"/>
      <c r="O37" s="48"/>
      <c r="P37" s="48"/>
      <c r="Q37" s="48"/>
      <c r="R37" s="48"/>
      <c r="S37" s="48"/>
      <c r="T37" s="48"/>
      <c r="U37" s="153"/>
      <c r="V37" s="153"/>
      <c r="W37" s="143"/>
      <c r="X37" s="48"/>
      <c r="Y37" s="48"/>
      <c r="Z37" s="57"/>
      <c r="AA37" s="48"/>
      <c r="AB37" s="48"/>
      <c r="AC37" s="48"/>
      <c r="AD37" s="48"/>
      <c r="AE37" s="48"/>
      <c r="AF37" s="188"/>
      <c r="AG37" s="150"/>
      <c r="AH37" s="146"/>
      <c r="AI37" s="150"/>
      <c r="AJ37" s="192"/>
      <c r="AK37" s="192"/>
      <c r="AL37" s="192"/>
      <c r="AM37" s="192"/>
      <c r="AN37" s="48"/>
      <c r="AO37" s="4"/>
      <c r="AP37" s="4"/>
      <c r="AQ37" s="4"/>
      <c r="AR37" s="4"/>
      <c r="AS37" s="4"/>
      <c r="AT37" s="134"/>
      <c r="AU37" s="48"/>
      <c r="AV37" s="48"/>
      <c r="AW37" s="48"/>
      <c r="AX37" s="48"/>
      <c r="AY37" s="48"/>
      <c r="AZ37" s="48"/>
      <c r="BA37" s="48"/>
      <c r="BB37" s="48"/>
      <c r="BC37" s="48"/>
      <c r="BD37" s="48"/>
      <c r="BE37" s="48"/>
      <c r="BF37" s="48"/>
      <c r="BG37" s="48"/>
      <c r="BH37" s="48"/>
      <c r="BI37" s="48"/>
      <c r="BJ37" s="48"/>
      <c r="BK37" s="70"/>
      <c r="BL37" s="70"/>
      <c r="BM37" s="70"/>
      <c r="BN37" s="66"/>
      <c r="BO37" s="97"/>
      <c r="BP37" s="98"/>
      <c r="BQ37" s="90"/>
      <c r="BR37" s="90"/>
      <c r="BS37" s="99"/>
      <c r="BT37" s="99"/>
      <c r="BU37" s="92"/>
      <c r="BV37" s="92"/>
      <c r="BW37" s="100"/>
      <c r="BX37" s="101"/>
      <c r="BY37" s="95"/>
      <c r="BZ37" s="95"/>
      <c r="CA37" s="95"/>
      <c r="CB37" s="95"/>
      <c r="CC37" s="95"/>
    </row>
    <row r="38" spans="1:81" ht="13.5" customHeight="1" x14ac:dyDescent="0.25">
      <c r="A38" s="65"/>
      <c r="B38" s="65"/>
      <c r="C38" s="66"/>
      <c r="D38" s="69"/>
      <c r="E38" s="304" t="s">
        <v>31</v>
      </c>
      <c r="F38" s="304"/>
      <c r="G38" s="69"/>
      <c r="H38" s="42"/>
      <c r="I38" s="49"/>
      <c r="J38" s="46" t="s">
        <v>21</v>
      </c>
      <c r="K38" s="42"/>
      <c r="L38" s="297"/>
      <c r="M38" s="298"/>
      <c r="N38" s="298"/>
      <c r="O38" s="299"/>
      <c r="P38" s="47"/>
      <c r="Q38" s="273"/>
      <c r="R38" s="274"/>
      <c r="S38" s="274"/>
      <c r="T38" s="275"/>
      <c r="U38" s="230" t="str">
        <f>IFERROR(IF($AQ$15&gt;0,$P$28*$X$15/$AQ$15,$P$28*$X$11/$AQ$11),"")</f>
        <v/>
      </c>
      <c r="V38" s="163" t="str">
        <f>IFERROR(IF(BO38+BU38+U38+AU38+AZ38+BG38&gt;=BX38,ROUND(BX38-BO38-BU38-AU38-AZ38-BG38,0),ROUND(U38,0)),"")</f>
        <v/>
      </c>
      <c r="W38" s="199"/>
      <c r="X38" s="307" t="str">
        <f>IF(IF(AM38&gt;=0,V38,V38+AM38)&lt;0,"Surfinancement*",IF(AM38&gt;=0,V38,V38+AM38))</f>
        <v/>
      </c>
      <c r="Y38" s="308"/>
      <c r="Z38" s="308"/>
      <c r="AA38" s="309"/>
      <c r="AB38" s="4"/>
      <c r="AC38" s="310"/>
      <c r="AD38" s="311"/>
      <c r="AE38" s="311"/>
      <c r="AF38" s="312"/>
      <c r="AG38" s="202" t="str">
        <f>IFERROR($BX$38-$BU$38-$BO$38-$BG$38-$AU$38-AZ38-$AC$38,"")</f>
        <v/>
      </c>
      <c r="AH38" s="203">
        <f>IF(AG38&gt;0,IF(AQ15&gt;0,X15,X11),0)</f>
        <v>0</v>
      </c>
      <c r="AI38" s="162">
        <f>IF(AH38=0,0,AG38+AG51*AH38/(AH38+AH40+AH42+AH46))</f>
        <v>0</v>
      </c>
      <c r="AJ38" s="203">
        <f>IF(AI38&gt;0,IF($AQ$15&gt;0,$X$15,$X$11),0)</f>
        <v>0</v>
      </c>
      <c r="AK38" s="202">
        <f>IF(AJ38=0,0,AI38+AI51*AJ38/(AJ38+AJ40+AJ42+AJ46))</f>
        <v>0</v>
      </c>
      <c r="AL38" s="203">
        <f>IF(AK38&gt;0,IF($AQ$15&gt;0,$X$15,$X$11),0)</f>
        <v>0</v>
      </c>
      <c r="AM38" s="202">
        <f>IF(AL38=0,0,AK38+AK51*AL38/(AL38+AL40+AL42+AL46))</f>
        <v>0</v>
      </c>
      <c r="AN38" s="313">
        <f>IF(AM38&lt;0,ROUND(X38-AC38,0),AM38)</f>
        <v>0</v>
      </c>
      <c r="AO38" s="314" t="str">
        <f>IFERROR(IF($AQ$15&gt;0,$AN$36*$X$15/$AQ$15,$AN$36*$X$11/$AQ$11),"")</f>
        <v/>
      </c>
      <c r="AP38" s="314" t="str">
        <f>IFERROR(IF($AQ$15&gt;0,$AN$36*$X$15/$AQ$15,$AN$36*$X$11/$AQ$11),"")</f>
        <v/>
      </c>
      <c r="AQ38" s="315" t="str">
        <f>IFERROR(IF($AQ$15&gt;0,$AN$36*$X$15/$AQ$15,$AN$36*$X$11/$AQ$11),"")</f>
        <v/>
      </c>
      <c r="AR38" s="175"/>
      <c r="AS38" s="175"/>
      <c r="AT38" s="174"/>
      <c r="AU38" s="294" t="str">
        <f>IFERROR(IF(AS42="X",$AU$36*X11/SUM($X$11:$AF$11),$AU$36*X11/SUM($X$11:$AC$11)),"")</f>
        <v/>
      </c>
      <c r="AV38" s="295"/>
      <c r="AW38" s="295"/>
      <c r="AX38" s="296"/>
      <c r="AY38" s="184"/>
      <c r="AZ38" s="294">
        <f>IFERROR(IF(AS42="X",$AZ$36*X13/SUM($X$13:$AF$13),$AZ$36*X13/SUM($X$13:$AC$13)),0)</f>
        <v>0</v>
      </c>
      <c r="BA38" s="295"/>
      <c r="BB38" s="295"/>
      <c r="BC38" s="296"/>
      <c r="BD38" s="184"/>
      <c r="BE38" s="184"/>
      <c r="BF38" s="184"/>
      <c r="BG38" s="294" t="str">
        <f>IFERROR(IF(BE42="X",$BG$36*X11/SUM($X$11:$AF$11),$BG$36*X11/SUM($X$11:$AC$11)),"")</f>
        <v/>
      </c>
      <c r="BH38" s="295"/>
      <c r="BI38" s="295"/>
      <c r="BJ38" s="296"/>
      <c r="BK38" s="71"/>
      <c r="BL38" s="71"/>
      <c r="BM38" s="71"/>
      <c r="BN38" s="66"/>
      <c r="BO38" s="87">
        <f>L38+Q38</f>
        <v>0</v>
      </c>
      <c r="BP38" s="88"/>
      <c r="BQ38" s="102">
        <f>IFERROR(IF(AQ15&gt;0,BQ36*X15/(AQ15-AD15),BQ36*X11/(AQ11-AD11)),0)</f>
        <v>0</v>
      </c>
      <c r="BR38" s="103"/>
      <c r="BS38" s="104">
        <f>IFERROR(IF(AQ15&gt;0,BS36*X15/AQ15,BS36*X11/AQ11),0)</f>
        <v>0</v>
      </c>
      <c r="BT38" s="99"/>
      <c r="BU38" s="93">
        <f>BQ38+BS38</f>
        <v>0</v>
      </c>
      <c r="BV38" s="92"/>
      <c r="BW38" s="100"/>
      <c r="BX38" s="96">
        <f>IFERROR(IF(AQ15&gt;0,($BX$36-BX42)*X15/(AQ15-AD15),($BX$36-BX42)*X11/(AQ11-AD11)),0)</f>
        <v>0</v>
      </c>
      <c r="BY38" s="95"/>
      <c r="BZ38" s="95" t="str">
        <f>AG38</f>
        <v/>
      </c>
      <c r="CA38" s="112">
        <f>AH38</f>
        <v>0</v>
      </c>
      <c r="CB38" s="95">
        <f>AM38</f>
        <v>0</v>
      </c>
      <c r="CC38" s="95" t="e">
        <f>BX38-CB38-BO38-BG38-AU38-AZ38-AC38</f>
        <v>#VALUE!</v>
      </c>
    </row>
    <row r="39" spans="1:81" ht="4.5" customHeight="1" x14ac:dyDescent="0.25">
      <c r="A39" s="65"/>
      <c r="B39" s="65"/>
      <c r="C39" s="66"/>
      <c r="D39" s="58"/>
      <c r="E39" s="304"/>
      <c r="F39" s="304"/>
      <c r="G39" s="69"/>
      <c r="H39" s="42"/>
      <c r="I39" s="49"/>
      <c r="J39" s="46"/>
      <c r="K39" s="42"/>
      <c r="L39" s="59"/>
      <c r="M39" s="59"/>
      <c r="N39" s="59"/>
      <c r="O39" s="59"/>
      <c r="P39" s="59"/>
      <c r="Q39" s="59"/>
      <c r="R39" s="59"/>
      <c r="S39" s="59"/>
      <c r="T39" s="59"/>
      <c r="U39" s="153"/>
      <c r="V39" s="165"/>
      <c r="W39" s="200"/>
      <c r="X39" s="48"/>
      <c r="Y39" s="48"/>
      <c r="Z39" s="60"/>
      <c r="AA39" s="48"/>
      <c r="AB39" s="48"/>
      <c r="AC39" s="48"/>
      <c r="AD39" s="48"/>
      <c r="AE39" s="48"/>
      <c r="AF39" s="111"/>
      <c r="AG39" s="204"/>
      <c r="AH39" s="203"/>
      <c r="AI39" s="160"/>
      <c r="AJ39" s="203"/>
      <c r="AK39" s="204"/>
      <c r="AL39" s="203"/>
      <c r="AM39" s="204"/>
      <c r="AN39" s="48"/>
      <c r="AO39" s="48"/>
      <c r="AP39" s="48"/>
      <c r="AQ39" s="48"/>
      <c r="AR39" s="48"/>
      <c r="AS39" s="48"/>
      <c r="AT39" s="134"/>
      <c r="AU39" s="111"/>
      <c r="AV39" s="111"/>
      <c r="AW39" s="111"/>
      <c r="AX39" s="111"/>
      <c r="AY39" s="111"/>
      <c r="AZ39" s="111"/>
      <c r="BA39" s="111"/>
      <c r="BB39" s="111"/>
      <c r="BC39" s="111"/>
      <c r="BD39" s="111"/>
      <c r="BE39" s="111"/>
      <c r="BF39" s="111"/>
      <c r="BG39" s="111"/>
      <c r="BH39" s="111"/>
      <c r="BI39" s="111"/>
      <c r="BJ39" s="111"/>
      <c r="BK39" s="71"/>
      <c r="BL39" s="71"/>
      <c r="BM39" s="71"/>
      <c r="BN39" s="66"/>
      <c r="BO39" s="97"/>
      <c r="BP39" s="98"/>
      <c r="BQ39" s="103"/>
      <c r="BR39" s="103"/>
      <c r="BS39" s="105"/>
      <c r="BT39" s="99"/>
      <c r="BU39" s="92"/>
      <c r="BV39" s="92"/>
      <c r="BW39" s="100"/>
      <c r="BX39" s="101"/>
      <c r="BY39" s="95"/>
      <c r="BZ39" s="95"/>
      <c r="CA39" s="112"/>
      <c r="CB39" s="95"/>
      <c r="CC39" s="95"/>
    </row>
    <row r="40" spans="1:81" ht="13.5" customHeight="1" x14ac:dyDescent="0.25">
      <c r="A40" s="65"/>
      <c r="B40" s="65"/>
      <c r="C40" s="66"/>
      <c r="D40" s="58"/>
      <c r="E40" s="304"/>
      <c r="F40" s="304"/>
      <c r="G40" s="69"/>
      <c r="H40" s="42"/>
      <c r="I40" s="49"/>
      <c r="J40" s="46" t="s">
        <v>22</v>
      </c>
      <c r="K40" s="42"/>
      <c r="L40" s="297"/>
      <c r="M40" s="298"/>
      <c r="N40" s="298"/>
      <c r="O40" s="299"/>
      <c r="P40" s="47"/>
      <c r="Q40" s="273"/>
      <c r="R40" s="274"/>
      <c r="S40" s="274"/>
      <c r="T40" s="275"/>
      <c r="U40" s="230" t="str">
        <f>IFERROR(IF($AQ$15&gt;0,$P$28*$AA$15/$AQ$15,$P$28*$AA$11/$AQ$11),"")</f>
        <v/>
      </c>
      <c r="V40" s="163" t="str">
        <f>IFERROR(IF(BO40+BU40+U40+AU40+AZ40+BG40&gt;=BX40,ROUND(BX40-BO40-BU40-AU40-AZ40-BG40,0),ROUND(U40,0)),"")</f>
        <v/>
      </c>
      <c r="W40" s="199"/>
      <c r="X40" s="325" t="str">
        <f>IF(IF(AM40&gt;=0,V40,V40+AM40)&lt;0,"Surfinancement*",IF(AM40&gt;=0,V40,V40+AM40))</f>
        <v/>
      </c>
      <c r="Y40" s="326"/>
      <c r="Z40" s="326"/>
      <c r="AA40" s="327"/>
      <c r="AB40" s="4"/>
      <c r="AC40" s="310"/>
      <c r="AD40" s="311"/>
      <c r="AE40" s="311"/>
      <c r="AF40" s="312"/>
      <c r="AG40" s="202" t="str">
        <f>IFERROR($BX$40-$BU$40-$BO$40-$BG$40-$AU$40-AZ40-$AC$40,"")</f>
        <v/>
      </c>
      <c r="AH40" s="203">
        <f>IF(AG40&gt;0,IF(AQ15&gt;0,AA15,AA11),0)</f>
        <v>0</v>
      </c>
      <c r="AI40" s="162">
        <f>IF(AH40=0,0,AG40+$AG$51*AH40/($AH$38+$AH$40+$AH$42+$AH$46))</f>
        <v>0</v>
      </c>
      <c r="AJ40" s="203">
        <f>IF(AI40&gt;0,IF($AQ$15&gt;0,$AA$15,$AA$11),0)</f>
        <v>0</v>
      </c>
      <c r="AK40" s="202">
        <f>IF(AJ40=0,0,AI40+$AI$51*AJ40/($AJ$38+$AJ$40+$AJ$42+$AJ$46))</f>
        <v>0</v>
      </c>
      <c r="AL40" s="203">
        <f>IF(AK40&gt;0,IF($AQ$15&gt;0,$AA$15,$AA$11),0)</f>
        <v>0</v>
      </c>
      <c r="AM40" s="202">
        <f>IF(AL40=0,0,AK40+$AK$51*AL40/($AL$38+$AL$40+$AL$42+$AL$46))</f>
        <v>0</v>
      </c>
      <c r="AN40" s="313">
        <f>IF(AM40&lt;0,ROUND(X40-AC40,0),AM40)</f>
        <v>0</v>
      </c>
      <c r="AO40" s="314" t="str">
        <f>IFERROR(IF($AQ$15&gt;0,$AN$36*$X$15/$AQ$15,$AN$36*$X$11/$AQ$11),"")</f>
        <v/>
      </c>
      <c r="AP40" s="314" t="str">
        <f>IFERROR(IF($AQ$15&gt;0,$AN$36*$X$15/$AQ$15,$AN$36*$X$11/$AQ$11),"")</f>
        <v/>
      </c>
      <c r="AQ40" s="315" t="str">
        <f>IFERROR(IF($AQ$15&gt;0,$AN$36*$X$15/$AQ$15,$AN$36*$X$11/$AQ$11),"")</f>
        <v/>
      </c>
      <c r="AR40" s="175"/>
      <c r="AS40" s="175"/>
      <c r="AT40" s="134"/>
      <c r="AU40" s="294" t="str">
        <f>IFERROR(IF(AS42="X",$AU$36*AA11/SUM($X$11:$AF$11),$AU$36*AA11/SUM($X$11:$AC$11)),"")</f>
        <v/>
      </c>
      <c r="AV40" s="295"/>
      <c r="AW40" s="295"/>
      <c r="AX40" s="296"/>
      <c r="AY40" s="184"/>
      <c r="AZ40" s="294">
        <f>IFERROR(IF(AS42="X",$AZ$36*AA13/SUM($X$13:$AF$13),$AZ$36*AA13/SUM($X$13:$AC$13)),0)</f>
        <v>0</v>
      </c>
      <c r="BA40" s="295"/>
      <c r="BB40" s="295"/>
      <c r="BC40" s="296"/>
      <c r="BD40" s="184"/>
      <c r="BE40" s="184"/>
      <c r="BF40" s="184"/>
      <c r="BG40" s="294" t="str">
        <f>IFERROR(IF(BE42="X",$BG$36*AA11/SUM($X$11:$AF$11),$BG$36*AA11/SUM($X$11:$AC$11)),"")</f>
        <v/>
      </c>
      <c r="BH40" s="295"/>
      <c r="BI40" s="295"/>
      <c r="BJ40" s="296"/>
      <c r="BK40" s="71"/>
      <c r="BL40" s="71"/>
      <c r="BM40" s="71"/>
      <c r="BN40" s="66"/>
      <c r="BO40" s="87">
        <f>L40+Q40</f>
        <v>0</v>
      </c>
      <c r="BP40" s="98"/>
      <c r="BQ40" s="102">
        <f>IFERROR(IF(AQ15&gt;0,BQ36*AA15/(AQ15-AD15),BQ36*AA11/(AQ11-AD11)),0)</f>
        <v>0</v>
      </c>
      <c r="BR40" s="103"/>
      <c r="BS40" s="104">
        <f>IFERROR(IF(AQ15&gt;0,BS36*AA15/AQ15,BS36*AA11/AQ11),0)</f>
        <v>0</v>
      </c>
      <c r="BT40" s="99"/>
      <c r="BU40" s="93">
        <f t="shared" ref="BU40" si="0">BQ40+BS40</f>
        <v>0</v>
      </c>
      <c r="BV40" s="92"/>
      <c r="BW40" s="100"/>
      <c r="BX40" s="96">
        <f>IFERROR(IF(AQ15&gt;0,($BX$36-BX42)*AA15/(AQ15-AD15),($BX$36-$BX$42)*AA11/(AQ11-AD11)),0)</f>
        <v>0</v>
      </c>
      <c r="BY40" s="95"/>
      <c r="BZ40" s="95" t="str">
        <f>AG40</f>
        <v/>
      </c>
      <c r="CA40" s="112">
        <f>AH40</f>
        <v>0</v>
      </c>
      <c r="CB40" s="95">
        <f>AM40</f>
        <v>0</v>
      </c>
      <c r="CC40" s="95" t="e">
        <f>BX40-CB40-BO40-BG40-AU40-AZ40-AC40</f>
        <v>#VALUE!</v>
      </c>
    </row>
    <row r="41" spans="1:81" ht="4.5" customHeight="1" x14ac:dyDescent="0.25">
      <c r="A41" s="65"/>
      <c r="B41" s="65"/>
      <c r="C41" s="66"/>
      <c r="D41" s="69"/>
      <c r="E41" s="69"/>
      <c r="F41" s="69"/>
      <c r="G41" s="69"/>
      <c r="H41" s="42"/>
      <c r="I41" s="49"/>
      <c r="J41" s="46"/>
      <c r="K41" s="42"/>
      <c r="L41" s="59"/>
      <c r="M41" s="59"/>
      <c r="N41" s="59"/>
      <c r="O41" s="59"/>
      <c r="P41" s="59"/>
      <c r="Q41" s="59"/>
      <c r="R41" s="59"/>
      <c r="S41" s="47"/>
      <c r="T41" s="47"/>
      <c r="U41" s="230"/>
      <c r="V41" s="163"/>
      <c r="W41" s="199"/>
      <c r="X41" s="4"/>
      <c r="Y41" s="4"/>
      <c r="Z41" s="60"/>
      <c r="AA41" s="4"/>
      <c r="AB41" s="4"/>
      <c r="AC41" s="4"/>
      <c r="AD41" s="4"/>
      <c r="AE41" s="4"/>
      <c r="AF41" s="111"/>
      <c r="AG41" s="205"/>
      <c r="AH41" s="203"/>
      <c r="AI41" s="161"/>
      <c r="AJ41" s="203"/>
      <c r="AK41" s="205"/>
      <c r="AL41" s="203"/>
      <c r="AM41" s="205"/>
      <c r="AN41" s="48"/>
      <c r="AO41" s="48"/>
      <c r="AP41" s="48"/>
      <c r="AQ41" s="48"/>
      <c r="AR41" s="48"/>
      <c r="AS41" s="48"/>
      <c r="AT41" s="134"/>
      <c r="AU41" s="184"/>
      <c r="AV41" s="184"/>
      <c r="AW41" s="184"/>
      <c r="AX41" s="184"/>
      <c r="AY41" s="184"/>
      <c r="AZ41" s="184"/>
      <c r="BA41" s="184"/>
      <c r="BB41" s="184"/>
      <c r="BC41" s="184"/>
      <c r="BD41" s="184"/>
      <c r="BE41" s="184"/>
      <c r="BF41" s="184"/>
      <c r="BG41" s="184"/>
      <c r="BH41" s="184"/>
      <c r="BI41" s="184"/>
      <c r="BJ41" s="184"/>
      <c r="BK41" s="71"/>
      <c r="BL41" s="71"/>
      <c r="BM41" s="71"/>
      <c r="BN41" s="66"/>
      <c r="BO41" s="98"/>
      <c r="BP41" s="98"/>
      <c r="BQ41" s="103"/>
      <c r="BR41" s="103"/>
      <c r="BS41" s="105"/>
      <c r="BT41" s="99"/>
      <c r="BU41" s="92"/>
      <c r="BV41" s="92"/>
      <c r="BW41" s="100"/>
      <c r="BX41" s="101"/>
      <c r="BY41" s="95"/>
      <c r="BZ41" s="95"/>
      <c r="CA41" s="112"/>
      <c r="CB41" s="95"/>
      <c r="CC41" s="95"/>
    </row>
    <row r="42" spans="1:81" ht="13.5" customHeight="1" x14ac:dyDescent="0.25">
      <c r="A42" s="65"/>
      <c r="B42" s="65"/>
      <c r="C42" s="66"/>
      <c r="D42" s="69"/>
      <c r="E42" s="320">
        <v>0.51</v>
      </c>
      <c r="F42" s="321"/>
      <c r="G42" s="69"/>
      <c r="H42" s="42"/>
      <c r="I42" s="49"/>
      <c r="J42" s="46" t="s">
        <v>23</v>
      </c>
      <c r="K42" s="42"/>
      <c r="L42" s="297"/>
      <c r="M42" s="298"/>
      <c r="N42" s="298"/>
      <c r="O42" s="299"/>
      <c r="P42" s="47"/>
      <c r="Q42" s="273"/>
      <c r="R42" s="274"/>
      <c r="S42" s="274"/>
      <c r="T42" s="275"/>
      <c r="U42" s="230" t="str">
        <f>IFERROR(IF($AQ$15&gt;0,$P$28*$AD$15/$AQ$15,$P$28*$AD$11/$AQ$11),"")</f>
        <v/>
      </c>
      <c r="V42" s="163" t="str">
        <f>IFERROR(IF(BO42+BU42+U42+AU42+AZ42+BG42&gt;=BX42,ROUND(BX42-BO42-BU42-AU42-AZ42-BG42,0),ROUND(U42,0)),"")</f>
        <v/>
      </c>
      <c r="W42" s="199"/>
      <c r="X42" s="322" t="str">
        <f>IF(AM42&gt;=0,V42,V42+AM42)</f>
        <v/>
      </c>
      <c r="Y42" s="323"/>
      <c r="Z42" s="323"/>
      <c r="AA42" s="324"/>
      <c r="AB42" s="4"/>
      <c r="AC42" s="310"/>
      <c r="AD42" s="311"/>
      <c r="AE42" s="311"/>
      <c r="AF42" s="312"/>
      <c r="AG42" s="145">
        <f>IFERROR($P$24*$E$42-$AC$42,"")</f>
        <v>0</v>
      </c>
      <c r="AH42" s="203">
        <f>IF(AG44&gt;0,IF(AQ15&gt;0,AD15,AD11),0)</f>
        <v>0</v>
      </c>
      <c r="AI42" s="162">
        <f>AG42</f>
        <v>0</v>
      </c>
      <c r="AJ42" s="203">
        <f>IF(AI44&gt;0,IF($AQ$15&gt;0,$AD$15,$AD$11),0)</f>
        <v>0</v>
      </c>
      <c r="AK42" s="202">
        <f>AI42</f>
        <v>0</v>
      </c>
      <c r="AL42" s="203">
        <f>IF(AK44&gt;0,IF($AQ$15&gt;0,$AD$15,$AD$11),0)</f>
        <v>0</v>
      </c>
      <c r="AM42" s="202">
        <f>AK42</f>
        <v>0</v>
      </c>
      <c r="AN42" s="313">
        <f>AM42</f>
        <v>0</v>
      </c>
      <c r="AO42" s="314"/>
      <c r="AP42" s="314"/>
      <c r="AQ42" s="315"/>
      <c r="AR42" s="175"/>
      <c r="AS42" s="186" t="s">
        <v>82</v>
      </c>
      <c r="AT42" s="134"/>
      <c r="AU42" s="294" t="str">
        <f>IFERROR(IF(AS42="X",$AU$36*AD11/SUM($X$11:$AF$11),0),"")</f>
        <v/>
      </c>
      <c r="AV42" s="295"/>
      <c r="AW42" s="295"/>
      <c r="AX42" s="296"/>
      <c r="AY42" s="184"/>
      <c r="AZ42" s="294">
        <f>IFERROR(IF(AS42="X",$AZ$36*AD13/SUM($X$13:$AF$13),0),0)</f>
        <v>0</v>
      </c>
      <c r="BA42" s="295"/>
      <c r="BB42" s="295"/>
      <c r="BC42" s="296"/>
      <c r="BD42" s="184"/>
      <c r="BE42" s="186" t="s">
        <v>82</v>
      </c>
      <c r="BF42" s="184"/>
      <c r="BG42" s="294" t="str">
        <f>IFERROR(IF(BE42="X",$BG$36*AD11/SUM($X$11:$AF$11),0),"")</f>
        <v/>
      </c>
      <c r="BH42" s="295"/>
      <c r="BI42" s="295"/>
      <c r="BJ42" s="296"/>
      <c r="BK42" s="71"/>
      <c r="BL42" s="70"/>
      <c r="BM42" s="71"/>
      <c r="BN42" s="66"/>
      <c r="BO42" s="87">
        <f>L42+Q42</f>
        <v>0</v>
      </c>
      <c r="BP42" s="98"/>
      <c r="BQ42" s="103"/>
      <c r="BR42" s="103"/>
      <c r="BS42" s="104">
        <f>IFERROR(IF(AQ15&gt;0,BS36*AD15/AQ15,BS36*AD11/AQ11),0)</f>
        <v>0</v>
      </c>
      <c r="BT42" s="99"/>
      <c r="BU42" s="93">
        <f>BQ42+BS42</f>
        <v>0</v>
      </c>
      <c r="BV42" s="92"/>
      <c r="BW42" s="100"/>
      <c r="BX42" s="96">
        <f>P24</f>
        <v>0</v>
      </c>
      <c r="BY42" s="95"/>
      <c r="BZ42" s="95">
        <f>AG42</f>
        <v>0</v>
      </c>
      <c r="CA42" s="112">
        <f>AH42</f>
        <v>0</v>
      </c>
      <c r="CB42" s="95">
        <f>AM43</f>
        <v>0</v>
      </c>
      <c r="CC42" s="95" t="e">
        <f>BX42-CB42-BO42-BG42-AU42-AZ42-AC42-CB44</f>
        <v>#VALUE!</v>
      </c>
    </row>
    <row r="43" spans="1:81" ht="4.5" customHeight="1" x14ac:dyDescent="0.25">
      <c r="A43" s="65"/>
      <c r="B43" s="65"/>
      <c r="C43" s="66"/>
      <c r="D43" s="69"/>
      <c r="E43" s="69"/>
      <c r="F43" s="69"/>
      <c r="G43" s="69"/>
      <c r="H43" s="42"/>
      <c r="I43" s="49"/>
      <c r="J43" s="46"/>
      <c r="K43" s="42"/>
      <c r="L43" s="6"/>
      <c r="M43" s="6"/>
      <c r="N43" s="6"/>
      <c r="O43" s="6"/>
      <c r="P43" s="6"/>
      <c r="Q43" s="6"/>
      <c r="R43" s="6"/>
      <c r="S43" s="24"/>
      <c r="T43" s="24"/>
      <c r="U43" s="230"/>
      <c r="V43" s="163"/>
      <c r="W43" s="199"/>
      <c r="X43" s="4"/>
      <c r="Y43" s="4"/>
      <c r="Z43" s="60"/>
      <c r="AA43" s="4"/>
      <c r="AB43" s="4"/>
      <c r="AC43" s="4"/>
      <c r="AD43" s="4"/>
      <c r="AE43" s="4"/>
      <c r="AF43" s="111"/>
      <c r="AG43" s="111"/>
      <c r="AH43" s="203"/>
      <c r="AI43" s="161"/>
      <c r="AJ43" s="203"/>
      <c r="AK43" s="205"/>
      <c r="AL43" s="203"/>
      <c r="AM43" s="205"/>
      <c r="AN43" s="48"/>
      <c r="AO43" s="48"/>
      <c r="AP43" s="48"/>
      <c r="AQ43" s="48"/>
      <c r="AR43" s="48"/>
      <c r="AS43" s="163" t="s">
        <v>82</v>
      </c>
      <c r="AT43" s="134"/>
      <c r="AU43" s="176"/>
      <c r="AV43" s="185"/>
      <c r="AW43" s="185"/>
      <c r="AX43" s="185"/>
      <c r="AY43" s="185"/>
      <c r="AZ43" s="185"/>
      <c r="BA43" s="185"/>
      <c r="BB43" s="185"/>
      <c r="BC43" s="185"/>
      <c r="BD43" s="185"/>
      <c r="BE43" s="185"/>
      <c r="BF43" s="185"/>
      <c r="BG43" s="80"/>
      <c r="BH43" s="185"/>
      <c r="BI43" s="185"/>
      <c r="BJ43" s="185"/>
      <c r="BK43" s="70"/>
      <c r="BL43" s="70"/>
      <c r="BM43" s="70"/>
      <c r="BN43" s="66"/>
      <c r="BO43" s="90"/>
      <c r="BP43" s="90"/>
      <c r="BQ43" s="103"/>
      <c r="BR43" s="103"/>
      <c r="BS43" s="99"/>
      <c r="BT43" s="99"/>
      <c r="BU43" s="92"/>
      <c r="BV43" s="92"/>
      <c r="BW43" s="106"/>
      <c r="BX43" s="101"/>
      <c r="BY43" s="95"/>
      <c r="BZ43" s="95"/>
      <c r="CA43" s="112"/>
      <c r="CB43" s="95"/>
      <c r="CC43" s="95"/>
    </row>
    <row r="44" spans="1:81" ht="14.25" customHeight="1" x14ac:dyDescent="0.25">
      <c r="A44" s="65"/>
      <c r="B44" s="65"/>
      <c r="C44" s="66"/>
      <c r="D44" s="69"/>
      <c r="E44" s="69"/>
      <c r="F44" s="69"/>
      <c r="G44" s="69"/>
      <c r="H44" s="42"/>
      <c r="I44" s="49"/>
      <c r="J44" s="46" t="s">
        <v>24</v>
      </c>
      <c r="K44" s="42"/>
      <c r="L44" s="6"/>
      <c r="M44" s="24"/>
      <c r="N44" s="24"/>
      <c r="O44" s="24"/>
      <c r="P44" s="24"/>
      <c r="Q44" s="24"/>
      <c r="R44" s="6"/>
      <c r="S44" s="24"/>
      <c r="T44" s="24"/>
      <c r="U44" s="230"/>
      <c r="V44" s="163"/>
      <c r="W44" s="199"/>
      <c r="X44" s="4"/>
      <c r="Y44" s="4"/>
      <c r="Z44" s="57"/>
      <c r="AA44" s="4"/>
      <c r="AB44" s="4"/>
      <c r="AC44" s="319"/>
      <c r="AD44" s="319"/>
      <c r="AE44" s="319"/>
      <c r="AF44" s="319"/>
      <c r="AG44" s="113" t="str">
        <f>IFERROR($BX$42-$BU$42-$BO$42-$BG$42-$AU$42-AZ42-$AN$42-$AC$42,"")</f>
        <v/>
      </c>
      <c r="AH44" s="203"/>
      <c r="AI44" s="162">
        <f>IF(AH42=0,0,AG44+$AG$51*AH42/($AH$38+$AH$40+$AH$42+$AH$46))</f>
        <v>0</v>
      </c>
      <c r="AJ44" s="203"/>
      <c r="AK44" s="202">
        <f>IF(AJ42=0,0,AI44+$AI$51*AJ42/($AH$38+$AH$40+$AH$42+$AH$46))</f>
        <v>0</v>
      </c>
      <c r="AL44" s="203"/>
      <c r="AM44" s="202">
        <f>IF(AL42=0,0,AK44+$AK$51*AL42/($AL$38+$AL$40+$AL$42+$AL$46))</f>
        <v>0</v>
      </c>
      <c r="AN44" s="313">
        <f>IF(AM44&lt;0,ROUND(X42-AC42,0),AM44)</f>
        <v>0</v>
      </c>
      <c r="AO44" s="314" t="str">
        <f>IFERROR(IF($AQ$15&gt;0,$AN$36*$AD$15/$AQ$15-$AN$42,$AN$36*$AD$11/$AQ$11-$AN$42),"")</f>
        <v/>
      </c>
      <c r="AP44" s="314" t="str">
        <f>IFERROR(IF($AQ$15&gt;0,$AN$36*$AD$15/$AQ$15-$AN$42,$AN$36*$AD$11/$AQ$11-$AN$42),"")</f>
        <v/>
      </c>
      <c r="AQ44" s="315" t="str">
        <f>IFERROR(IF($AQ$15&gt;0,$AN$36*$AD$15/$AQ$15-$AN$42,$AN$36*$AD$11/$AQ$11-$AN$42),"")</f>
        <v/>
      </c>
      <c r="AR44" s="175"/>
      <c r="AS44" s="175"/>
      <c r="AT44" s="48"/>
      <c r="AU44" s="176"/>
      <c r="AV44" s="176"/>
      <c r="AW44" s="176"/>
      <c r="AX44" s="176"/>
      <c r="AY44" s="176"/>
      <c r="AZ44" s="176"/>
      <c r="BA44" s="176"/>
      <c r="BB44" s="176"/>
      <c r="BC44" s="176"/>
      <c r="BD44" s="176"/>
      <c r="BE44" s="176"/>
      <c r="BF44" s="176"/>
      <c r="BG44" s="176"/>
      <c r="BH44" s="176"/>
      <c r="BI44" s="176"/>
      <c r="BJ44" s="176"/>
      <c r="BK44" s="70"/>
      <c r="BL44" s="70"/>
      <c r="BM44" s="70"/>
      <c r="BN44" s="66"/>
      <c r="BO44" s="90"/>
      <c r="BP44" s="90"/>
      <c r="BQ44" s="72"/>
      <c r="BR44" s="72"/>
      <c r="BS44" s="99"/>
      <c r="BT44" s="99"/>
      <c r="BU44" s="92"/>
      <c r="BV44" s="92"/>
      <c r="BW44" s="106"/>
      <c r="BX44" s="101"/>
      <c r="BY44" s="95"/>
      <c r="BZ44" s="95" t="str">
        <f>AG44</f>
        <v/>
      </c>
      <c r="CA44" s="112">
        <f>AH44</f>
        <v>0</v>
      </c>
      <c r="CB44" s="95">
        <f>AM44</f>
        <v>0</v>
      </c>
      <c r="CC44" s="95"/>
    </row>
    <row r="45" spans="1:81" ht="4.5" customHeight="1" x14ac:dyDescent="0.25">
      <c r="A45" s="65"/>
      <c r="B45" s="65"/>
      <c r="C45" s="66"/>
      <c r="D45" s="69"/>
      <c r="E45" s="69"/>
      <c r="F45" s="69"/>
      <c r="G45" s="69"/>
      <c r="H45" s="42"/>
      <c r="I45" s="49"/>
      <c r="J45" s="46"/>
      <c r="K45" s="42"/>
      <c r="L45" s="6"/>
      <c r="M45" s="12"/>
      <c r="N45" s="12"/>
      <c r="O45" s="12"/>
      <c r="P45" s="12"/>
      <c r="Q45" s="12"/>
      <c r="R45" s="12"/>
      <c r="S45" s="12"/>
      <c r="T45" s="12"/>
      <c r="U45" s="231"/>
      <c r="V45" s="167"/>
      <c r="W45" s="201"/>
      <c r="X45" s="73"/>
      <c r="Y45" s="73"/>
      <c r="Z45" s="73"/>
      <c r="AA45" s="73"/>
      <c r="AB45" s="73"/>
      <c r="AC45" s="73"/>
      <c r="AD45" s="73"/>
      <c r="AE45" s="73"/>
      <c r="AF45" s="206"/>
      <c r="AG45" s="152"/>
      <c r="AH45" s="203"/>
      <c r="AI45" s="232"/>
      <c r="AJ45" s="203"/>
      <c r="AK45" s="207"/>
      <c r="AL45" s="203"/>
      <c r="AM45" s="207"/>
      <c r="AN45" s="73"/>
      <c r="AO45" s="73"/>
      <c r="AP45" s="73"/>
      <c r="AQ45" s="73"/>
      <c r="AR45" s="73"/>
      <c r="AS45" s="73"/>
      <c r="AT45" s="73"/>
      <c r="AU45" s="176"/>
      <c r="AV45" s="176"/>
      <c r="AW45" s="176"/>
      <c r="AX45" s="176"/>
      <c r="AY45" s="176"/>
      <c r="AZ45" s="176"/>
      <c r="BA45" s="176"/>
      <c r="BB45" s="176"/>
      <c r="BC45" s="176"/>
      <c r="BD45" s="176"/>
      <c r="BE45" s="176"/>
      <c r="BF45" s="176"/>
      <c r="BG45" s="176"/>
      <c r="BH45" s="176"/>
      <c r="BI45" s="176"/>
      <c r="BJ45" s="176"/>
      <c r="BK45" s="74"/>
      <c r="BL45" s="70"/>
      <c r="BM45" s="70"/>
      <c r="BN45" s="66"/>
      <c r="BO45" s="90"/>
      <c r="BP45" s="90"/>
      <c r="BQ45" s="103"/>
      <c r="BR45" s="103"/>
      <c r="BS45" s="99"/>
      <c r="BT45" s="99"/>
      <c r="BU45" s="92"/>
      <c r="BV45" s="92"/>
      <c r="BW45" s="106"/>
      <c r="BX45" s="101"/>
      <c r="BY45" s="95"/>
      <c r="BZ45" s="95"/>
      <c r="CA45" s="112"/>
      <c r="CB45" s="95"/>
      <c r="CC45" s="95"/>
    </row>
    <row r="46" spans="1:81" ht="14.25" customHeight="1" x14ac:dyDescent="0.25">
      <c r="A46" s="65"/>
      <c r="B46" s="65"/>
      <c r="C46" s="66"/>
      <c r="D46" s="69"/>
      <c r="E46" s="69"/>
      <c r="F46" s="69"/>
      <c r="G46" s="69"/>
      <c r="H46" s="42"/>
      <c r="I46" s="49"/>
      <c r="J46" s="46" t="s">
        <v>25</v>
      </c>
      <c r="K46" s="42"/>
      <c r="L46" s="297"/>
      <c r="M46" s="298"/>
      <c r="N46" s="298"/>
      <c r="O46" s="299"/>
      <c r="P46" s="47"/>
      <c r="Q46" s="273"/>
      <c r="R46" s="274"/>
      <c r="S46" s="274"/>
      <c r="T46" s="275"/>
      <c r="U46" s="230" t="str">
        <f>IFERROR(IF($AQ$15&gt;0,$P$28*$AG$15/$AQ$15,$P$28*$AG$11/$AQ$11),"")</f>
        <v/>
      </c>
      <c r="V46" s="163" t="str">
        <f>IFERROR(IF(BO46+BU46+U46&gt;=BX46,ROUND(BX46-BO46-BU46,0),ROUND(U46,0)),"")</f>
        <v/>
      </c>
      <c r="W46" s="199"/>
      <c r="X46" s="325" t="str">
        <f>IF(IF(AM46&gt;=0,V46,V46+AM46)&lt;0,"Surfinancement*",IF(AM46&gt;=0,V46,V46+AM46))</f>
        <v/>
      </c>
      <c r="Y46" s="326"/>
      <c r="Z46" s="326"/>
      <c r="AA46" s="327"/>
      <c r="AB46" s="4"/>
      <c r="AC46" s="310"/>
      <c r="AD46" s="311"/>
      <c r="AE46" s="311"/>
      <c r="AF46" s="312"/>
      <c r="AG46" s="113">
        <f>IFERROR($BX$46-$BU$46-$BO$46-$BG$46-$AU$46-$AC$46,"")</f>
        <v>0</v>
      </c>
      <c r="AH46" s="203">
        <f>IF(AG46&gt;0,IF(AQ15&gt;0,AG15,AG11),0)</f>
        <v>0</v>
      </c>
      <c r="AI46" s="162">
        <f>IF(AH46=0,0,AG46+$AG$51*AH46/($AH$38+$AH$40+$AH$42+$AH$46))</f>
        <v>0</v>
      </c>
      <c r="AJ46" s="203">
        <f>IF(AI46&gt;0,IF($AQ$15&gt;0,$AG$15,$AG$11),0)</f>
        <v>0</v>
      </c>
      <c r="AK46" s="202">
        <f>IF(AJ46=0,0,AI46+$AI$51*AJ46/($AH$38+$AH$40+$AH$42+$AH$46))</f>
        <v>0</v>
      </c>
      <c r="AL46" s="203">
        <f>IF(AK46&gt;0,IF($AQ$15&gt;0,$AG$15,$AG$11),0)</f>
        <v>0</v>
      </c>
      <c r="AM46" s="202">
        <f>IF(AL46=0,0,AK46+$AG$51*AL46/($AL$38+$AL$40+$AL$42+$AL$46))</f>
        <v>0</v>
      </c>
      <c r="AN46" s="313">
        <f>IF(AM46&lt;0,ROUND(X46-AC46,0),AM46)</f>
        <v>0</v>
      </c>
      <c r="AO46" s="314" t="str">
        <f>IFERROR(IF($AQ$15&gt;0,$AN$36*$X$15/$AQ$15,$AN$36*$X$11/$AQ$11),"")</f>
        <v/>
      </c>
      <c r="AP46" s="314" t="str">
        <f>IFERROR(IF($AQ$15&gt;0,$AN$36*$X$15/$AQ$15,$AN$36*$X$11/$AQ$11),"")</f>
        <v/>
      </c>
      <c r="AQ46" s="315" t="str">
        <f>IFERROR(IF($AQ$15&gt;0,$AN$36*$X$15/$AQ$15,$AN$36*$X$11/$AQ$11),"")</f>
        <v/>
      </c>
      <c r="AR46" s="175"/>
      <c r="AS46" s="176"/>
      <c r="AT46" s="48"/>
      <c r="AU46" s="176"/>
      <c r="AV46" s="176"/>
      <c r="AW46" s="176"/>
      <c r="AX46" s="176"/>
      <c r="AY46" s="176"/>
      <c r="AZ46" s="176"/>
      <c r="BA46" s="176"/>
      <c r="BB46" s="176"/>
      <c r="BC46" s="176"/>
      <c r="BD46" s="176"/>
      <c r="BE46" s="176"/>
      <c r="BF46" s="176"/>
      <c r="BG46" s="176"/>
      <c r="BH46" s="176"/>
      <c r="BI46" s="176"/>
      <c r="BJ46" s="176"/>
      <c r="BK46" s="74"/>
      <c r="BL46" s="70"/>
      <c r="BM46" s="70"/>
      <c r="BN46" s="66"/>
      <c r="BO46" s="87">
        <f>L46+Q46</f>
        <v>0</v>
      </c>
      <c r="BP46" s="90"/>
      <c r="BQ46" s="102">
        <f>IFERROR(IF(AQ15&gt;0,BQ36*AG15/(AQ15-AD15),BQ36*AG11/(AQ11-AD11)),0)</f>
        <v>0</v>
      </c>
      <c r="BR46" s="103"/>
      <c r="BS46" s="107">
        <f>IFERROR(IF(AQ15&gt;0,BS36*AG15/AQ15,BS36*AG11/AQ11),0)</f>
        <v>0</v>
      </c>
      <c r="BT46" s="99"/>
      <c r="BU46" s="93">
        <f>BQ46+BS46</f>
        <v>0</v>
      </c>
      <c r="BV46" s="92"/>
      <c r="BW46" s="106"/>
      <c r="BX46" s="96">
        <f>IFERROR(IF(AQ15&gt;0,($BX$36-BX42)*AG15/(AQ15-AD15),($BX$36-$BX$42)*AG11/(AQ11-AD11)),0)</f>
        <v>0</v>
      </c>
      <c r="BY46" s="95"/>
      <c r="BZ46" s="95">
        <f>AG46</f>
        <v>0</v>
      </c>
      <c r="CA46" s="112">
        <f>AH46</f>
        <v>0</v>
      </c>
      <c r="CB46" s="95">
        <f>AM46</f>
        <v>0</v>
      </c>
      <c r="CC46" s="95">
        <f>BX46-CB46-BO46-BG46-AU46-AC46</f>
        <v>0</v>
      </c>
    </row>
    <row r="47" spans="1:81" ht="9.75" customHeight="1" x14ac:dyDescent="0.25">
      <c r="A47" s="65"/>
      <c r="B47" s="65"/>
      <c r="C47" s="66"/>
      <c r="D47" s="69"/>
      <c r="E47" s="69"/>
      <c r="F47" s="69"/>
      <c r="G47" s="69"/>
      <c r="H47" s="42"/>
      <c r="I47" s="42"/>
      <c r="J47" s="42"/>
      <c r="K47" s="42"/>
      <c r="L47" s="42"/>
      <c r="M47" s="74"/>
      <c r="N47" s="74"/>
      <c r="O47" s="74"/>
      <c r="P47" s="74"/>
      <c r="Q47" s="74"/>
      <c r="R47" s="74"/>
      <c r="S47" s="74"/>
      <c r="T47" s="74"/>
      <c r="U47" s="114"/>
      <c r="V47" s="114"/>
      <c r="W47" s="114"/>
      <c r="X47" s="74"/>
      <c r="Y47" s="74"/>
      <c r="Z47" s="74"/>
      <c r="AA47" s="74"/>
      <c r="AB47" s="74"/>
      <c r="AC47" s="74"/>
      <c r="AD47" s="74"/>
      <c r="AE47" s="74"/>
      <c r="AF47" s="147"/>
      <c r="AG47" s="147"/>
      <c r="AH47" s="147"/>
      <c r="AI47" s="114"/>
      <c r="AJ47" s="147"/>
      <c r="AK47" s="147"/>
      <c r="AL47" s="147"/>
      <c r="AM47" s="147"/>
      <c r="AN47" s="74"/>
      <c r="AO47" s="74"/>
      <c r="AP47" s="74"/>
      <c r="AQ47" s="74"/>
      <c r="AR47" s="74"/>
      <c r="AS47" s="337" t="str">
        <f>IF(OR(AN42&gt;AN36,AC36&gt;X36,AN44&lt;0,AU36&gt;AU34,AZ36&gt;AZ34,BG36&gt;BG34),"Valeur erronée dans le plan de financement","")</f>
        <v/>
      </c>
      <c r="AT47" s="337"/>
      <c r="AU47" s="337"/>
      <c r="AV47" s="337"/>
      <c r="AW47" s="337"/>
      <c r="AX47" s="337"/>
      <c r="AY47" s="337"/>
      <c r="AZ47" s="337"/>
      <c r="BA47" s="337"/>
      <c r="BB47" s="337"/>
      <c r="BC47" s="337"/>
      <c r="BD47" s="337"/>
      <c r="BE47" s="337"/>
      <c r="BF47" s="337"/>
      <c r="BG47" s="337"/>
      <c r="BH47" s="176"/>
      <c r="BI47" s="74"/>
      <c r="BJ47" s="74"/>
      <c r="BK47" s="74"/>
      <c r="BL47" s="70"/>
      <c r="BM47" s="70"/>
      <c r="BN47" s="66"/>
      <c r="BO47" s="70"/>
      <c r="BP47" s="70"/>
      <c r="BQ47" s="70"/>
      <c r="BR47" s="70"/>
      <c r="BS47" s="70"/>
      <c r="BT47" s="70"/>
      <c r="BU47" s="70"/>
      <c r="BV47" s="70"/>
      <c r="BW47" s="70"/>
      <c r="BX47" s="69"/>
      <c r="BY47" s="95"/>
      <c r="BZ47" s="95"/>
      <c r="CA47" s="95"/>
      <c r="CB47" s="95"/>
      <c r="CC47" s="182"/>
    </row>
    <row r="48" spans="1:81" ht="9.75" customHeight="1" x14ac:dyDescent="0.25">
      <c r="A48" s="65"/>
      <c r="B48" s="65"/>
      <c r="C48" s="66"/>
      <c r="D48" s="69"/>
      <c r="E48" s="69"/>
      <c r="F48" s="69"/>
      <c r="G48" s="69"/>
      <c r="H48" s="42"/>
      <c r="I48" s="42"/>
      <c r="J48" s="42"/>
      <c r="K48" s="42"/>
      <c r="L48" s="42"/>
      <c r="M48" s="74"/>
      <c r="N48" s="74"/>
      <c r="O48" s="74"/>
      <c r="P48" s="74"/>
      <c r="Q48" s="74"/>
      <c r="R48" s="74"/>
      <c r="S48" s="74"/>
      <c r="T48" s="74"/>
      <c r="U48" s="114"/>
      <c r="V48" s="114"/>
      <c r="W48" s="114"/>
      <c r="X48" s="74"/>
      <c r="Y48" s="74"/>
      <c r="Z48" s="74"/>
      <c r="AA48" s="74"/>
      <c r="AB48" s="74"/>
      <c r="AC48" s="74"/>
      <c r="AD48" s="74"/>
      <c r="AE48" s="74"/>
      <c r="AF48" s="147"/>
      <c r="AG48" s="147"/>
      <c r="AH48" s="147"/>
      <c r="AI48" s="114"/>
      <c r="AJ48" s="147"/>
      <c r="AK48" s="147"/>
      <c r="AL48" s="147"/>
      <c r="AM48" s="147"/>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0"/>
      <c r="BM48" s="70"/>
      <c r="BN48" s="66"/>
      <c r="BO48" s="70"/>
      <c r="BP48" s="70"/>
      <c r="BQ48" s="70"/>
      <c r="BR48" s="70"/>
      <c r="BS48" s="70"/>
      <c r="BT48" s="70"/>
      <c r="BU48" s="70"/>
      <c r="BV48" s="70"/>
      <c r="BW48" s="70"/>
      <c r="BX48" s="69"/>
      <c r="BY48" s="95"/>
      <c r="BZ48" s="69"/>
      <c r="CA48" s="69"/>
      <c r="CB48" s="69"/>
      <c r="CC48" s="69"/>
    </row>
    <row r="49" spans="1:81" ht="18" customHeight="1" x14ac:dyDescent="0.25">
      <c r="A49" s="65"/>
      <c r="B49" s="65"/>
      <c r="C49" s="66"/>
      <c r="D49" s="69"/>
      <c r="E49" s="69"/>
      <c r="F49" s="69"/>
      <c r="G49" s="69"/>
      <c r="H49" s="42"/>
      <c r="I49" s="42"/>
      <c r="J49" s="42"/>
      <c r="K49" s="42"/>
      <c r="L49" s="42"/>
      <c r="M49" s="74"/>
      <c r="N49" s="74"/>
      <c r="O49" s="74"/>
      <c r="P49" s="74"/>
      <c r="Q49" s="74"/>
      <c r="R49" s="74"/>
      <c r="S49" s="74"/>
      <c r="T49" s="74"/>
      <c r="U49" s="114"/>
      <c r="V49" s="114"/>
      <c r="W49" s="114"/>
      <c r="X49" s="74"/>
      <c r="Y49" s="74"/>
      <c r="Z49" s="74"/>
      <c r="AA49" s="74"/>
      <c r="AB49" s="74"/>
      <c r="AC49" s="335" t="s">
        <v>39</v>
      </c>
      <c r="AD49" s="335"/>
      <c r="AE49" s="335"/>
      <c r="AF49" s="335"/>
      <c r="AG49" s="147"/>
      <c r="AH49" s="147"/>
      <c r="AI49" s="114"/>
      <c r="AJ49" s="201"/>
      <c r="AK49" s="201"/>
      <c r="AL49" s="201"/>
      <c r="AM49" s="201"/>
      <c r="AN49" s="335" t="s">
        <v>40</v>
      </c>
      <c r="AO49" s="335"/>
      <c r="AP49" s="335"/>
      <c r="AQ49" s="335"/>
      <c r="AR49" s="74"/>
      <c r="AS49" s="74"/>
      <c r="AT49" s="75"/>
      <c r="AU49" s="74"/>
      <c r="AV49" s="74"/>
      <c r="AW49" s="74"/>
      <c r="AX49" s="74"/>
      <c r="AY49" s="74"/>
      <c r="AZ49" s="74"/>
      <c r="BA49" s="74"/>
      <c r="BB49" s="74"/>
      <c r="BC49" s="74"/>
      <c r="BD49" s="74"/>
      <c r="BE49" s="74"/>
      <c r="BF49" s="74"/>
      <c r="BG49" s="74"/>
      <c r="BH49" s="74"/>
      <c r="BI49" s="74"/>
      <c r="BJ49" s="74"/>
      <c r="BK49" s="74"/>
      <c r="BL49" s="70"/>
      <c r="BM49" s="70"/>
      <c r="BN49" s="66"/>
      <c r="BO49" s="108"/>
      <c r="BP49" s="108"/>
      <c r="BQ49" s="108"/>
      <c r="BR49" s="108"/>
      <c r="BS49" s="108"/>
      <c r="BT49" s="108"/>
      <c r="BU49" s="108"/>
      <c r="BV49" s="108"/>
      <c r="BW49" s="108"/>
      <c r="BX49" s="69"/>
      <c r="BY49" s="69"/>
      <c r="BZ49" s="69"/>
      <c r="CA49" s="69"/>
      <c r="CB49" s="69"/>
      <c r="CC49" s="69"/>
    </row>
    <row r="50" spans="1:81" ht="15.75" customHeight="1" x14ac:dyDescent="0.25">
      <c r="A50" s="65"/>
      <c r="B50" s="65"/>
      <c r="C50" s="66"/>
      <c r="D50" s="69"/>
      <c r="E50" s="69"/>
      <c r="F50" s="69"/>
      <c r="G50" s="69"/>
      <c r="H50" s="42"/>
      <c r="I50" s="42"/>
      <c r="J50" s="42"/>
      <c r="K50" s="42"/>
      <c r="L50" s="42"/>
      <c r="M50" s="42"/>
      <c r="N50" s="42"/>
      <c r="O50" s="42"/>
      <c r="P50" s="42"/>
      <c r="Q50" s="42"/>
      <c r="R50" s="42"/>
      <c r="S50" s="42"/>
      <c r="T50" s="42"/>
      <c r="U50" s="64"/>
      <c r="V50" s="64"/>
      <c r="W50" s="64"/>
      <c r="X50" s="51"/>
      <c r="Y50" s="51"/>
      <c r="Z50" s="51"/>
      <c r="AA50" s="76"/>
      <c r="AB50" s="77"/>
      <c r="AC50" s="336"/>
      <c r="AD50" s="336"/>
      <c r="AE50" s="336"/>
      <c r="AF50" s="336"/>
      <c r="AG50" s="144"/>
      <c r="AH50" s="144"/>
      <c r="AI50" s="63"/>
      <c r="AJ50" s="144"/>
      <c r="AK50" s="144"/>
      <c r="AL50" s="144"/>
      <c r="AM50" s="144"/>
      <c r="AN50" s="336"/>
      <c r="AO50" s="336"/>
      <c r="AP50" s="336"/>
      <c r="AQ50" s="336"/>
      <c r="AR50" s="74"/>
      <c r="AS50" s="74"/>
      <c r="AT50" s="75"/>
      <c r="AU50" s="74"/>
      <c r="AV50" s="74"/>
      <c r="AW50" s="74"/>
      <c r="AX50" s="42"/>
      <c r="AY50" s="70"/>
      <c r="AZ50" s="70"/>
      <c r="BA50" s="70"/>
      <c r="BB50" s="70"/>
      <c r="BC50" s="70"/>
      <c r="BD50" s="70"/>
      <c r="BE50" s="70"/>
      <c r="BF50" s="70"/>
      <c r="BG50" s="70"/>
      <c r="BH50" s="70"/>
      <c r="BI50" s="70"/>
      <c r="BJ50" s="70"/>
      <c r="BK50" s="70"/>
      <c r="BL50" s="70"/>
      <c r="BM50" s="70"/>
      <c r="BN50" s="66"/>
      <c r="BO50" s="108"/>
      <c r="BP50" s="108"/>
      <c r="BQ50" s="108"/>
      <c r="BR50" s="108"/>
      <c r="BS50" s="109"/>
      <c r="BT50" s="109"/>
      <c r="BU50" s="109"/>
      <c r="BV50" s="109"/>
      <c r="BW50" s="109"/>
      <c r="BX50" s="69"/>
      <c r="BY50" s="69"/>
      <c r="BZ50" s="69"/>
      <c r="CA50" s="69"/>
      <c r="CB50" s="69"/>
      <c r="CC50" s="69"/>
    </row>
    <row r="51" spans="1:81" ht="14.25" customHeight="1" x14ac:dyDescent="0.25">
      <c r="A51" s="65"/>
      <c r="B51" s="65"/>
      <c r="C51" s="66"/>
      <c r="D51" s="70"/>
      <c r="E51" s="70"/>
      <c r="F51" s="70"/>
      <c r="G51" s="70"/>
      <c r="H51" s="70"/>
      <c r="I51" s="70"/>
      <c r="J51" s="70"/>
      <c r="K51" s="70"/>
      <c r="L51" s="70"/>
      <c r="M51" s="70"/>
      <c r="N51" s="70"/>
      <c r="O51" s="70"/>
      <c r="P51" s="70"/>
      <c r="Q51" s="70"/>
      <c r="R51" s="70"/>
      <c r="S51" s="70"/>
      <c r="T51" s="70"/>
      <c r="U51" s="71"/>
      <c r="V51" s="71"/>
      <c r="W51" s="71"/>
      <c r="X51" s="70"/>
      <c r="Y51" s="70"/>
      <c r="Z51" s="70"/>
      <c r="AA51" s="70"/>
      <c r="AB51" s="70"/>
      <c r="AC51" s="328" t="str">
        <f>IFERROR(MIN(IF(OR(P9="Zone Abis",P9="Zone A",P9="Zone B1"),(AC38*0.6%-AC40*0.2%+AC42*1.11%)/(AC38+AC40+AC42),""),Taux!$B$9-Taux!B7),"")</f>
        <v/>
      </c>
      <c r="AD51" s="329"/>
      <c r="AE51" s="329"/>
      <c r="AF51" s="330"/>
      <c r="AG51" s="113">
        <f>IF(AG38&lt;0,AG38,0)+IF(AG40&lt;0,AG40,0)+IF(AG42&lt;0,AG42,0)+IF(AG44&lt;0,AG44,0)+IF(AG46&lt;0,AG46,0)</f>
        <v>0</v>
      </c>
      <c r="AH51" s="227"/>
      <c r="AI51" s="113">
        <f t="shared" ref="AI51:AK51" si="1">IF(AI38&lt;0,AI38,0)+IF(AI40&lt;0,AI40,0)+IF(AI42&lt;0,AI42,0)+IF(AI44&lt;0,AI44,0)+IF(AI46&lt;0,AI46,0)</f>
        <v>0</v>
      </c>
      <c r="AJ51" s="145"/>
      <c r="AK51" s="145">
        <f t="shared" si="1"/>
        <v>0</v>
      </c>
      <c r="AL51" s="145"/>
      <c r="AM51" s="145"/>
      <c r="AN51" s="328" t="str">
        <f>IFERROR(($AN$38*Taux!$B$12+$AN$40*Taux!$B$11+($AN$42+$AN$44)*Taux!$B$13+$AN$46*Taux!$B$14)/($AN$38+$AN$40+$AN$42+$AN$44+$AN$46),"")</f>
        <v/>
      </c>
      <c r="AO51" s="329"/>
      <c r="AP51" s="329"/>
      <c r="AQ51" s="330"/>
      <c r="AR51" s="74"/>
      <c r="AS51" s="74"/>
      <c r="AT51" s="70"/>
      <c r="AU51" s="70"/>
      <c r="AV51" s="70"/>
      <c r="AW51" s="70"/>
      <c r="AX51" s="70"/>
      <c r="AY51" s="70"/>
      <c r="AZ51" s="70"/>
      <c r="BA51" s="70"/>
      <c r="BB51" s="70"/>
      <c r="BC51" s="70"/>
      <c r="BD51" s="70"/>
      <c r="BE51" s="70"/>
      <c r="BF51" s="70"/>
      <c r="BG51" s="70"/>
      <c r="BH51" s="70"/>
      <c r="BI51" s="70"/>
      <c r="BJ51" s="70"/>
      <c r="BK51" s="70"/>
      <c r="BL51" s="70"/>
      <c r="BM51" s="70"/>
      <c r="BN51" s="66"/>
      <c r="BO51" s="108"/>
      <c r="BP51" s="108"/>
      <c r="BQ51" s="108"/>
      <c r="BR51" s="108"/>
      <c r="BS51" s="108">
        <f>IF(BU38&lt;0,BU38,0)+IF(BU40&lt;0,BU40,0)+IF(BU42&lt;0,BU42,0)+IF(BU46&lt;0,BU46,0)</f>
        <v>0</v>
      </c>
      <c r="BT51" s="108"/>
      <c r="BU51" s="108"/>
      <c r="BV51" s="108"/>
      <c r="BW51" s="70"/>
      <c r="BX51" s="69"/>
      <c r="BY51" s="69"/>
      <c r="BZ51" s="69"/>
      <c r="CA51" s="69"/>
      <c r="CB51" s="69"/>
      <c r="CC51" s="69"/>
    </row>
    <row r="52" spans="1:81" ht="9.75" customHeight="1" x14ac:dyDescent="0.25">
      <c r="A52" s="65"/>
      <c r="B52" s="65"/>
      <c r="C52" s="66"/>
      <c r="D52" s="70"/>
      <c r="E52" s="70"/>
      <c r="F52" s="70"/>
      <c r="G52" s="70"/>
      <c r="H52" s="70"/>
      <c r="I52" s="70"/>
      <c r="J52" s="70"/>
      <c r="K52" s="70"/>
      <c r="L52" s="70"/>
      <c r="M52" s="70"/>
      <c r="N52" s="70"/>
      <c r="O52" s="70"/>
      <c r="P52" s="70"/>
      <c r="Q52" s="70"/>
      <c r="R52" s="70"/>
      <c r="S52" s="70"/>
      <c r="T52" s="70"/>
      <c r="U52" s="71"/>
      <c r="V52" s="71"/>
      <c r="W52" s="71"/>
      <c r="X52" s="70"/>
      <c r="Y52" s="70"/>
      <c r="Z52" s="70"/>
      <c r="AA52" s="70"/>
      <c r="AB52" s="70"/>
      <c r="AC52" s="70"/>
      <c r="AD52" s="70"/>
      <c r="AE52" s="70"/>
      <c r="AF52" s="227"/>
      <c r="AG52" s="227"/>
      <c r="AH52" s="227"/>
      <c r="AI52" s="71"/>
      <c r="AJ52" s="227"/>
      <c r="AK52" s="227"/>
      <c r="AL52" s="227"/>
      <c r="AM52" s="227"/>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66"/>
      <c r="BO52" s="108"/>
      <c r="BP52" s="108"/>
      <c r="BQ52" s="108"/>
      <c r="BR52" s="108"/>
      <c r="BS52" s="70"/>
      <c r="BT52" s="70"/>
      <c r="BU52" s="70"/>
      <c r="BV52" s="70"/>
      <c r="BW52" s="70"/>
      <c r="BX52" s="69"/>
      <c r="BY52" s="69"/>
      <c r="BZ52" s="69"/>
      <c r="CA52" s="69"/>
      <c r="CB52" s="69"/>
      <c r="CC52" s="69"/>
    </row>
    <row r="53" spans="1:81" ht="9.75" customHeight="1" x14ac:dyDescent="0.25">
      <c r="A53" s="65"/>
      <c r="B53" s="65"/>
      <c r="C53" s="66"/>
      <c r="D53" s="66"/>
      <c r="E53" s="66"/>
      <c r="F53" s="66"/>
      <c r="G53" s="66"/>
      <c r="H53" s="66"/>
      <c r="I53" s="66"/>
      <c r="J53" s="66"/>
      <c r="K53" s="66"/>
      <c r="L53" s="66"/>
      <c r="M53" s="66"/>
      <c r="N53" s="66"/>
      <c r="O53" s="66"/>
      <c r="P53" s="66"/>
      <c r="Q53" s="66"/>
      <c r="R53" s="66"/>
      <c r="S53" s="66"/>
      <c r="T53" s="66"/>
      <c r="U53" s="116"/>
      <c r="V53" s="116"/>
      <c r="W53" s="116"/>
      <c r="X53" s="66"/>
      <c r="Y53" s="66"/>
      <c r="Z53" s="66"/>
      <c r="AA53" s="66"/>
      <c r="AB53" s="66"/>
      <c r="AC53" s="66"/>
      <c r="AD53" s="66"/>
      <c r="AE53" s="66"/>
      <c r="AF53" s="216"/>
      <c r="AG53" s="216"/>
      <c r="AH53" s="216"/>
      <c r="AI53" s="216"/>
      <c r="AJ53" s="216"/>
      <c r="AK53" s="216"/>
      <c r="AL53" s="216"/>
      <c r="AM53" s="21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row>
    <row r="54" spans="1:81" ht="17.25" hidden="1" customHeight="1" x14ac:dyDescent="0.25">
      <c r="A54" s="65"/>
      <c r="B54" s="65"/>
      <c r="C54" s="66"/>
      <c r="D54" s="66"/>
      <c r="E54" s="66"/>
      <c r="F54" s="66"/>
      <c r="G54" s="66"/>
      <c r="H54" s="66"/>
      <c r="I54" s="66"/>
      <c r="J54" s="66"/>
      <c r="K54" s="66"/>
      <c r="L54" s="66"/>
      <c r="M54" s="66"/>
      <c r="N54" s="66"/>
      <c r="O54" s="66"/>
      <c r="P54" s="66"/>
      <c r="Q54" s="66"/>
      <c r="R54" s="66"/>
      <c r="S54" s="66"/>
      <c r="T54" s="66"/>
      <c r="U54" s="116"/>
      <c r="V54" s="116"/>
      <c r="W54" s="116"/>
      <c r="X54" s="66"/>
      <c r="Y54" s="66"/>
      <c r="Z54" s="66"/>
      <c r="AA54" s="66"/>
      <c r="AB54" s="66"/>
      <c r="AC54" s="66"/>
      <c r="AD54" s="66"/>
      <c r="AE54" s="66"/>
      <c r="AF54" s="216"/>
      <c r="AG54" s="216"/>
      <c r="AH54" s="216"/>
      <c r="AI54" s="216"/>
      <c r="AJ54" s="216"/>
      <c r="AK54" s="216"/>
      <c r="AL54" s="216"/>
      <c r="AM54" s="216"/>
      <c r="AN54" s="331">
        <f>AN38+AN40+AN42+AN44+AN46</f>
        <v>0</v>
      </c>
      <c r="AO54" s="332"/>
      <c r="AP54" s="332"/>
      <c r="AQ54" s="332"/>
      <c r="AR54" s="177"/>
      <c r="AS54" s="177"/>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row>
    <row r="55" spans="1:81" ht="9.75" hidden="1" customHeight="1" x14ac:dyDescent="0.25">
      <c r="A55" s="66"/>
      <c r="B55" s="66"/>
      <c r="C55" s="66"/>
      <c r="D55" s="66"/>
      <c r="E55" s="66"/>
      <c r="F55" s="66"/>
      <c r="G55" s="66"/>
      <c r="H55" s="66"/>
      <c r="I55" s="66"/>
      <c r="J55" s="66"/>
      <c r="K55" s="66"/>
      <c r="L55" s="66"/>
      <c r="M55" s="66"/>
      <c r="N55" s="66"/>
      <c r="O55" s="66"/>
      <c r="P55" s="66"/>
      <c r="Q55" s="66"/>
      <c r="R55" s="66"/>
      <c r="S55" s="66"/>
      <c r="T55" s="66"/>
      <c r="U55" s="116"/>
      <c r="V55" s="116"/>
      <c r="W55" s="116"/>
      <c r="X55" s="66"/>
      <c r="Y55" s="66"/>
      <c r="Z55" s="66"/>
      <c r="AA55" s="66"/>
      <c r="BH55" s="66"/>
      <c r="BI55" s="66"/>
      <c r="BJ55" s="66"/>
      <c r="BK55" s="66"/>
      <c r="BL55" s="66"/>
      <c r="BM55" s="66"/>
      <c r="BN55" s="66"/>
      <c r="BO55" s="66"/>
      <c r="BP55" s="66"/>
      <c r="BQ55" s="66"/>
      <c r="BR55" s="66"/>
      <c r="BS55" s="66"/>
      <c r="BT55" s="66"/>
      <c r="BU55" s="66"/>
      <c r="BV55" s="66"/>
      <c r="BW55" s="66"/>
    </row>
    <row r="56" spans="1:81" ht="18.75" hidden="1" customHeight="1" x14ac:dyDescent="0.25">
      <c r="A56" s="66"/>
      <c r="B56" s="66"/>
      <c r="C56" s="66"/>
      <c r="D56" s="66"/>
      <c r="E56" s="66"/>
      <c r="F56" s="66"/>
      <c r="G56" s="66"/>
      <c r="H56" s="66"/>
      <c r="I56" s="66"/>
      <c r="J56" s="66"/>
      <c r="K56" s="66"/>
      <c r="L56" s="66"/>
      <c r="M56" s="66"/>
      <c r="N56" s="66"/>
      <c r="O56" s="66"/>
      <c r="P56" s="66"/>
      <c r="Q56" s="66"/>
      <c r="R56" s="66"/>
      <c r="S56" s="66"/>
      <c r="T56" s="66"/>
      <c r="U56" s="116"/>
      <c r="V56" s="116"/>
      <c r="W56" s="116"/>
      <c r="X56" s="66"/>
      <c r="Y56" s="66"/>
      <c r="Z56" s="66"/>
      <c r="AA56" s="66"/>
      <c r="AN56" s="333">
        <f>AN36-AN54</f>
        <v>0</v>
      </c>
      <c r="AO56" s="334"/>
      <c r="AP56" s="334"/>
      <c r="AQ56" s="334"/>
      <c r="AR56" s="178"/>
      <c r="AS56" s="178"/>
      <c r="BH56" s="66"/>
      <c r="BI56" s="66"/>
      <c r="BJ56" s="66"/>
      <c r="BK56" s="66"/>
      <c r="BL56" s="66"/>
      <c r="BM56" s="66"/>
      <c r="BN56" s="66"/>
      <c r="BO56" s="66"/>
      <c r="BP56" s="66"/>
      <c r="BQ56" s="66"/>
      <c r="BR56" s="66"/>
      <c r="BS56" s="66"/>
      <c r="BT56" s="66"/>
      <c r="BU56" s="66"/>
      <c r="BV56" s="66"/>
      <c r="BW56" s="66"/>
    </row>
    <row r="57" spans="1:81" ht="9.75" customHeight="1" x14ac:dyDescent="0.25">
      <c r="A57" s="66"/>
      <c r="B57" s="66"/>
      <c r="C57" s="66"/>
      <c r="D57" s="66"/>
      <c r="E57" s="66"/>
      <c r="F57" s="66"/>
      <c r="G57" s="66"/>
      <c r="H57" s="66"/>
      <c r="I57" s="66"/>
      <c r="J57" s="66"/>
      <c r="K57" s="66"/>
      <c r="L57" s="66"/>
      <c r="M57" s="66"/>
      <c r="N57" s="66"/>
      <c r="O57" s="66"/>
      <c r="P57" s="66"/>
      <c r="Q57" s="66"/>
      <c r="R57" s="66"/>
      <c r="S57" s="66"/>
      <c r="T57" s="66"/>
      <c r="BI57" s="66"/>
      <c r="BJ57" s="66"/>
      <c r="BK57" s="66"/>
      <c r="BL57" s="66"/>
      <c r="BM57" s="66"/>
      <c r="BN57" s="66"/>
      <c r="BO57" s="66"/>
      <c r="BP57" s="66"/>
      <c r="BQ57" s="66"/>
      <c r="BR57" s="66"/>
      <c r="BS57" s="66"/>
      <c r="BT57" s="66"/>
      <c r="BU57" s="66"/>
      <c r="BV57" s="66"/>
      <c r="BW57" s="66"/>
    </row>
    <row r="58" spans="1:81" ht="15.75" customHeight="1" x14ac:dyDescent="0.25">
      <c r="A58" s="66"/>
      <c r="B58" s="66"/>
      <c r="C58" s="66"/>
      <c r="D58" s="66"/>
      <c r="E58" s="66"/>
      <c r="F58" s="66"/>
      <c r="G58" s="66"/>
      <c r="H58" s="66"/>
      <c r="I58" s="66"/>
      <c r="J58" s="66"/>
      <c r="AA58" s="334" t="str">
        <f>IF(OR(AA38="Surfinancement*",AA40="Surfinancement*",AA46="Surfinancement*"),"*L'ensemble des financements sur cette typologie (autres prêts, subventions, PHB 2.0, Booster, fonds propres) sont supérieurs au prix de revient de cette typologie. Vous pouvez diminuer les montants de PHB 2.0 et/ou Booster","")</f>
        <v/>
      </c>
      <c r="AB58" s="334"/>
      <c r="AC58" s="334"/>
      <c r="AD58" s="334"/>
      <c r="AE58" s="334"/>
      <c r="AF58" s="334"/>
      <c r="AG58" s="334"/>
      <c r="AH58" s="334"/>
      <c r="AI58" s="334"/>
      <c r="AJ58" s="334"/>
      <c r="AK58" s="334"/>
      <c r="AL58" s="334"/>
      <c r="AM58" s="334"/>
      <c r="AN58" s="334"/>
      <c r="AO58" s="334"/>
      <c r="AP58" s="334"/>
      <c r="AQ58" s="334"/>
      <c r="AR58" s="334"/>
      <c r="AS58" s="334"/>
      <c r="AT58" s="334"/>
      <c r="AU58" s="334"/>
      <c r="AV58" s="334"/>
      <c r="AW58" s="334"/>
      <c r="AX58" s="334"/>
      <c r="AY58" s="334"/>
      <c r="AZ58" s="334"/>
      <c r="BA58" s="334"/>
      <c r="BB58" s="334"/>
      <c r="BC58" s="334"/>
      <c r="BD58" s="334"/>
      <c r="BE58" s="334"/>
      <c r="BF58" s="334"/>
      <c r="BG58" s="334"/>
      <c r="BH58" s="334"/>
      <c r="BI58" s="334"/>
      <c r="BJ58" s="334"/>
      <c r="BK58" s="334"/>
      <c r="BL58" s="334"/>
      <c r="BM58" s="66"/>
      <c r="BN58" s="66"/>
      <c r="BO58" s="66"/>
      <c r="BP58" s="66"/>
      <c r="BQ58" s="66"/>
      <c r="BR58" s="66"/>
    </row>
    <row r="59" spans="1:81" ht="9" customHeight="1" x14ac:dyDescent="0.25">
      <c r="A59" s="66"/>
      <c r="B59" s="66"/>
      <c r="C59" s="66"/>
      <c r="D59" s="66"/>
      <c r="E59" s="66"/>
      <c r="F59" s="66"/>
      <c r="G59" s="66"/>
      <c r="H59" s="66"/>
      <c r="I59" s="66"/>
      <c r="J59" s="66"/>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66"/>
      <c r="BN59" s="66"/>
      <c r="BO59" s="66"/>
      <c r="BP59" s="66"/>
      <c r="BQ59" s="66"/>
      <c r="BR59" s="66"/>
    </row>
    <row r="60" spans="1:81" ht="9" customHeight="1" x14ac:dyDescent="0.25">
      <c r="A60" s="66"/>
      <c r="B60" s="66"/>
      <c r="C60" s="66"/>
      <c r="D60" s="66"/>
      <c r="E60" s="66"/>
      <c r="F60" s="66"/>
      <c r="G60" s="66"/>
      <c r="H60" s="66"/>
      <c r="I60" s="66"/>
      <c r="J60" s="66"/>
      <c r="BI60" s="66"/>
      <c r="BJ60" s="66"/>
      <c r="BK60" s="66"/>
      <c r="BL60" s="66"/>
      <c r="BM60" s="66"/>
      <c r="BN60" s="66"/>
      <c r="BO60" s="66"/>
      <c r="BP60" s="66"/>
      <c r="BQ60" s="66"/>
      <c r="BR60" s="66"/>
    </row>
    <row r="61" spans="1:81" ht="9" customHeight="1" x14ac:dyDescent="0.25">
      <c r="A61" s="66"/>
      <c r="B61" s="66"/>
      <c r="C61" s="66"/>
      <c r="D61" s="66"/>
      <c r="E61" s="66"/>
      <c r="F61" s="66"/>
      <c r="G61" s="66"/>
      <c r="H61" s="66"/>
      <c r="I61" s="66"/>
      <c r="J61" s="66"/>
      <c r="BI61" s="66"/>
      <c r="BJ61" s="66"/>
      <c r="BK61" s="66"/>
      <c r="BL61" s="66"/>
      <c r="BM61" s="66"/>
      <c r="BN61" s="66"/>
      <c r="BO61" s="66"/>
      <c r="BP61" s="66"/>
      <c r="BQ61" s="66"/>
      <c r="BR61" s="66"/>
    </row>
    <row r="62" spans="1:81" ht="9" customHeight="1" x14ac:dyDescent="0.25">
      <c r="A62" s="66"/>
      <c r="B62" s="66"/>
      <c r="C62" s="66"/>
      <c r="D62" s="66"/>
      <c r="E62" s="66"/>
      <c r="F62" s="66"/>
      <c r="G62" s="66"/>
      <c r="H62" s="66"/>
      <c r="I62" s="66"/>
      <c r="J62" s="66"/>
      <c r="BI62" s="66"/>
      <c r="BJ62" s="66"/>
      <c r="BK62" s="66"/>
      <c r="BL62" s="66"/>
      <c r="BM62" s="66"/>
      <c r="BN62" s="66"/>
      <c r="BO62" s="66"/>
      <c r="BP62" s="66"/>
      <c r="BQ62" s="66"/>
      <c r="BR62" s="66"/>
    </row>
    <row r="63" spans="1:81" ht="9" customHeight="1" x14ac:dyDescent="0.25">
      <c r="A63" s="66"/>
      <c r="B63" s="66"/>
      <c r="C63" s="66"/>
      <c r="D63" s="66"/>
      <c r="E63" s="66"/>
      <c r="F63" s="66"/>
      <c r="G63" s="66"/>
      <c r="H63" s="66"/>
      <c r="I63" s="66"/>
      <c r="J63" s="66"/>
      <c r="BI63" s="66"/>
      <c r="BJ63" s="66"/>
      <c r="BK63" s="66"/>
      <c r="BL63" s="66"/>
      <c r="BM63" s="66"/>
      <c r="BN63" s="66"/>
      <c r="BO63" s="66"/>
      <c r="BP63" s="66"/>
      <c r="BQ63" s="66"/>
      <c r="BR63" s="66"/>
    </row>
    <row r="64" spans="1:81" ht="9" customHeight="1" x14ac:dyDescent="0.25"/>
    <row r="65" ht="9" customHeight="1" x14ac:dyDescent="0.25"/>
    <row r="66" ht="9" customHeight="1" x14ac:dyDescent="0.25"/>
    <row r="67" ht="9" customHeight="1" x14ac:dyDescent="0.25"/>
    <row r="68" ht="9" customHeight="1" x14ac:dyDescent="0.25"/>
    <row r="69" ht="9" customHeight="1" x14ac:dyDescent="0.25"/>
    <row r="70" ht="9" customHeight="1" x14ac:dyDescent="0.25"/>
    <row r="71" ht="9" customHeight="1" x14ac:dyDescent="0.25"/>
    <row r="72" ht="9" customHeight="1" x14ac:dyDescent="0.25"/>
    <row r="73" ht="15.75" customHeight="1" x14ac:dyDescent="0.25"/>
    <row r="74" ht="15.75" customHeight="1" x14ac:dyDescent="0.25"/>
    <row r="75" ht="15.75" customHeight="1" x14ac:dyDescent="0.25"/>
    <row r="76" ht="15.75" customHeight="1" x14ac:dyDescent="0.25"/>
    <row r="77" ht="15.75" customHeight="1" x14ac:dyDescent="0.25"/>
    <row r="78" ht="6.75" customHeight="1" x14ac:dyDescent="0.25"/>
    <row r="79" ht="6.75" customHeight="1" x14ac:dyDescent="0.25"/>
    <row r="80" ht="6.75" customHeight="1" x14ac:dyDescent="0.25"/>
    <row r="81" ht="6.75" customHeight="1" x14ac:dyDescent="0.25"/>
    <row r="82" ht="6.75" customHeight="1" x14ac:dyDescent="0.25"/>
    <row r="83" ht="6.75" customHeight="1" x14ac:dyDescent="0.25"/>
    <row r="84" ht="6.75" customHeight="1" x14ac:dyDescent="0.25"/>
    <row r="85" ht="6.75" customHeight="1" x14ac:dyDescent="0.25"/>
    <row r="86" ht="6.75" customHeight="1" x14ac:dyDescent="0.25"/>
    <row r="87" ht="6.75" customHeight="1" x14ac:dyDescent="0.25"/>
    <row r="88" ht="6.75" customHeight="1" x14ac:dyDescent="0.25"/>
    <row r="89" ht="6.75" customHeight="1" x14ac:dyDescent="0.25"/>
    <row r="90" ht="6.75" customHeight="1" x14ac:dyDescent="0.25"/>
    <row r="91" ht="6.75" customHeight="1" x14ac:dyDescent="0.25"/>
    <row r="92" ht="6.75" customHeight="1" x14ac:dyDescent="0.25"/>
    <row r="93" ht="6.75" customHeight="1" x14ac:dyDescent="0.25"/>
    <row r="94" ht="6.75" customHeight="1" x14ac:dyDescent="0.25"/>
    <row r="95" ht="6.75" customHeight="1" x14ac:dyDescent="0.25"/>
    <row r="96" ht="6.75" customHeight="1" x14ac:dyDescent="0.25"/>
    <row r="97" ht="6.75" customHeight="1" x14ac:dyDescent="0.25"/>
    <row r="98" ht="6.75" customHeight="1" x14ac:dyDescent="0.25"/>
    <row r="99" ht="6.75" customHeight="1" x14ac:dyDescent="0.25"/>
    <row r="100" ht="6.75" customHeight="1" x14ac:dyDescent="0.25"/>
    <row r="101" ht="6.75" customHeight="1" x14ac:dyDescent="0.25"/>
    <row r="102" ht="6.75" customHeight="1" x14ac:dyDescent="0.25"/>
  </sheetData>
  <sheetProtection algorithmName="SHA-512" hashValue="i9Tk7Fk18DQk4ecI1hm30SmaZGuCegFL33kL5WxLkBjssySEPU35l/GeIs0EdAaTBUmauDb+XChbIu6qPndQTA==" saltValue="ycCw/Lp+ETQLqgSfjPQotQ==" spinCount="100000" sheet="1" objects="1" scenarios="1"/>
  <mergeCells count="113">
    <mergeCell ref="L33:O34"/>
    <mergeCell ref="Q33:T34"/>
    <mergeCell ref="X33:AA34"/>
    <mergeCell ref="AC33:AF34"/>
    <mergeCell ref="AN33:AQ34"/>
    <mergeCell ref="AU33:AX33"/>
    <mergeCell ref="E42:F42"/>
    <mergeCell ref="L42:O42"/>
    <mergeCell ref="Q42:T42"/>
    <mergeCell ref="X42:AA42"/>
    <mergeCell ref="AC42:AF42"/>
    <mergeCell ref="AN42:AQ42"/>
    <mergeCell ref="AN56:AQ56"/>
    <mergeCell ref="Q40:T40"/>
    <mergeCell ref="X40:AA40"/>
    <mergeCell ref="AC40:AF40"/>
    <mergeCell ref="AN40:AQ40"/>
    <mergeCell ref="L46:O46"/>
    <mergeCell ref="Q46:T46"/>
    <mergeCell ref="AA58:BL59"/>
    <mergeCell ref="AS47:BG47"/>
    <mergeCell ref="AC49:AF50"/>
    <mergeCell ref="AN49:AQ50"/>
    <mergeCell ref="AC51:AF51"/>
    <mergeCell ref="AN51:AQ51"/>
    <mergeCell ref="AN54:AQ54"/>
    <mergeCell ref="AU42:AX42"/>
    <mergeCell ref="AZ42:BC42"/>
    <mergeCell ref="BG42:BJ42"/>
    <mergeCell ref="AC44:AF44"/>
    <mergeCell ref="AN44:AQ44"/>
    <mergeCell ref="X46:AA46"/>
    <mergeCell ref="AC46:AF46"/>
    <mergeCell ref="AN46:AQ46"/>
    <mergeCell ref="AZ36:BC36"/>
    <mergeCell ref="BG36:BJ36"/>
    <mergeCell ref="E38:F40"/>
    <mergeCell ref="L38:O38"/>
    <mergeCell ref="Q38:T38"/>
    <mergeCell ref="X38:AA38"/>
    <mergeCell ref="AC38:AF38"/>
    <mergeCell ref="AN38:AQ38"/>
    <mergeCell ref="AU38:AX38"/>
    <mergeCell ref="AZ38:BC38"/>
    <mergeCell ref="L36:O36"/>
    <mergeCell ref="Q36:T36"/>
    <mergeCell ref="X36:AA36"/>
    <mergeCell ref="AC36:AF36"/>
    <mergeCell ref="AN36:AQ36"/>
    <mergeCell ref="AU36:AX36"/>
    <mergeCell ref="BG38:BJ38"/>
    <mergeCell ref="L40:O40"/>
    <mergeCell ref="AU40:AX40"/>
    <mergeCell ref="AZ40:BC40"/>
    <mergeCell ref="BG40:BJ40"/>
    <mergeCell ref="AT29:AX29"/>
    <mergeCell ref="BO32:BO34"/>
    <mergeCell ref="BQ32:BV32"/>
    <mergeCell ref="BX32:BX34"/>
    <mergeCell ref="BZ32:CC32"/>
    <mergeCell ref="AZ33:BC33"/>
    <mergeCell ref="BG33:BJ33"/>
    <mergeCell ref="BQ33:BQ34"/>
    <mergeCell ref="BS33:BS34"/>
    <mergeCell ref="BU33:BU34"/>
    <mergeCell ref="BZ33:BZ34"/>
    <mergeCell ref="CA33:CA34"/>
    <mergeCell ref="CB33:CB34"/>
    <mergeCell ref="CC33:CC34"/>
    <mergeCell ref="AU34:AX34"/>
    <mergeCell ref="AZ34:BC34"/>
    <mergeCell ref="BG34:BJ34"/>
    <mergeCell ref="BA29:BM30"/>
    <mergeCell ref="AQ13:AV13"/>
    <mergeCell ref="E26:F26"/>
    <mergeCell ref="P26:T26"/>
    <mergeCell ref="AT26:AX26"/>
    <mergeCell ref="P27:T27"/>
    <mergeCell ref="F28:H28"/>
    <mergeCell ref="P28:T28"/>
    <mergeCell ref="BO18:CC19"/>
    <mergeCell ref="P22:T22"/>
    <mergeCell ref="AT22:AX22"/>
    <mergeCell ref="F24:H24"/>
    <mergeCell ref="P24:T24"/>
    <mergeCell ref="AT24:AX24"/>
    <mergeCell ref="BO28:BY28"/>
    <mergeCell ref="D18:BM19"/>
    <mergeCell ref="AZ11:BL13"/>
    <mergeCell ref="K5:AW6"/>
    <mergeCell ref="O2:AQ4"/>
    <mergeCell ref="BD2:BK9"/>
    <mergeCell ref="E7:I16"/>
    <mergeCell ref="P9:S9"/>
    <mergeCell ref="X10:Z10"/>
    <mergeCell ref="AA10:AC10"/>
    <mergeCell ref="AD10:AF10"/>
    <mergeCell ref="AG10:AO10"/>
    <mergeCell ref="AQ10:AV10"/>
    <mergeCell ref="X11:Z11"/>
    <mergeCell ref="X15:Z15"/>
    <mergeCell ref="AA15:AC15"/>
    <mergeCell ref="AD15:AF15"/>
    <mergeCell ref="AG15:AO15"/>
    <mergeCell ref="AQ15:AV15"/>
    <mergeCell ref="AA11:AC11"/>
    <mergeCell ref="AD11:AF11"/>
    <mergeCell ref="AG11:AO11"/>
    <mergeCell ref="AQ11:AV11"/>
    <mergeCell ref="L13:T14"/>
    <mergeCell ref="X13:Z13"/>
    <mergeCell ref="AA13:AC13"/>
    <mergeCell ref="AD13:AF13"/>
  </mergeCells>
  <conditionalFormatting sqref="AU36:AX36">
    <cfRule type="cellIs" dxfId="21" priority="7" operator="greaterThan">
      <formula>$AU$34</formula>
    </cfRule>
  </conditionalFormatting>
  <conditionalFormatting sqref="AZ36:BC36">
    <cfRule type="cellIs" dxfId="20" priority="6" operator="greaterThan">
      <formula>$AZ$34</formula>
    </cfRule>
  </conditionalFormatting>
  <conditionalFormatting sqref="BG36:BJ36">
    <cfRule type="cellIs" dxfId="19" priority="5" operator="greaterThan">
      <formula>$BG$34</formula>
    </cfRule>
  </conditionalFormatting>
  <conditionalFormatting sqref="AS47:BG47">
    <cfRule type="containsText" dxfId="18" priority="4" operator="containsText" text="Valeur erronée dans le plan de financement">
      <formula>NOT(ISERROR(SEARCH("Valeur erronée dans le plan de financement",AS47)))</formula>
    </cfRule>
  </conditionalFormatting>
  <conditionalFormatting sqref="AC38:AF38">
    <cfRule type="expression" dxfId="17" priority="3">
      <formula>$AC$38&gt;$X$38</formula>
    </cfRule>
  </conditionalFormatting>
  <conditionalFormatting sqref="AC40:AF40">
    <cfRule type="expression" dxfId="16" priority="2">
      <formula>$AC$40&gt;$X$40</formula>
    </cfRule>
  </conditionalFormatting>
  <conditionalFormatting sqref="AC42:AF42">
    <cfRule type="expression" dxfId="15" priority="1">
      <formula>$AC$42&gt;$X$42</formula>
    </cfRule>
  </conditionalFormatting>
  <dataValidations count="5">
    <dataValidation type="list" allowBlank="1" showInputMessage="1" showErrorMessage="1" sqref="AS42 BE42" xr:uid="{4C06F107-27AB-4989-9244-1A22272C38E1}">
      <formula1>$AS$43:$AS$44</formula1>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24:T24" xr:uid="{E20B4BBC-95FA-4FB1-9B6E-0D9042B7B2B6}">
      <formula1>F28</formula1>
      <formula2>E26</formula2>
    </dataValidation>
    <dataValidation type="decimal" allowBlank="1" showInputMessage="1" showErrorMessage="1" sqref="E42:F42" xr:uid="{0AFC1656-11EE-4B59-86F0-68FB0BBC4D50}">
      <formula1>0.51</formula1>
      <formula2>0.55</formula2>
    </dataValidation>
    <dataValidation type="whole" operator="lessThanOrEqual" allowBlank="1" showInputMessage="1" showErrorMessage="1" sqref="AC46:AF46 AC42:AF42 AC38:AF38 AC40:AF40" xr:uid="{EF6AE76C-C48B-41C7-86C4-539E75D138A9}">
      <formula1>X38</formula1>
    </dataValidation>
    <dataValidation type="whole" operator="lessThanOrEqual" allowBlank="1" showInputMessage="1" showErrorMessage="1" sqref="BG36:BJ36 AZ36:BC36 AU36:AX36" xr:uid="{A2A5535E-3849-45A2-B564-B03DA174D72B}">
      <formula1>AU34</formula1>
    </dataValidation>
  </dataValidations>
  <pageMargins left="0.25" right="0.25" top="0.75" bottom="0.75" header="0.3" footer="0.3"/>
  <pageSetup paperSize="9" orientation="landscape" r:id="rId1"/>
  <headerFooter>
    <oddFooter>&amp;L&amp;1#&amp;"Calibri"&amp;10&amp;KA80000Interne</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A5FC72-F637-4D53-924C-21E0F6A9B73F}">
          <x14:formula1>
            <xm:f>Taux!$A$1:$A$5</xm:f>
          </x14:formula1>
          <xm:sqref>P9:S9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F25C5-6E0B-42AE-A5E3-AC384F2A3770}">
  <sheetPr codeName="Feuil3"/>
  <dimension ref="A1:E47"/>
  <sheetViews>
    <sheetView workbookViewId="0">
      <selection activeCell="E11" sqref="E11"/>
    </sheetView>
  </sheetViews>
  <sheetFormatPr baseColWidth="10" defaultRowHeight="12.75" x14ac:dyDescent="0.2"/>
  <cols>
    <col min="1" max="1" width="3.5703125" style="23" customWidth="1"/>
    <col min="2" max="2" width="83.28515625" style="13" customWidth="1"/>
    <col min="3" max="3" width="11.42578125" style="14"/>
    <col min="4" max="4" width="18.140625" style="14" customWidth="1"/>
    <col min="5" max="5" width="49" style="14" customWidth="1"/>
    <col min="6" max="16384" width="11.42578125" style="14"/>
  </cols>
  <sheetData>
    <row r="1" spans="1:5" x14ac:dyDescent="0.2">
      <c r="A1" s="21"/>
      <c r="D1" s="130" t="s">
        <v>76</v>
      </c>
      <c r="E1" s="131"/>
    </row>
    <row r="2" spans="1:5" ht="25.5" x14ac:dyDescent="0.2">
      <c r="A2" s="21"/>
      <c r="B2" s="20" t="s">
        <v>44</v>
      </c>
      <c r="D2" s="341" t="s">
        <v>79</v>
      </c>
      <c r="E2" s="187" t="s">
        <v>84</v>
      </c>
    </row>
    <row r="3" spans="1:5" x14ac:dyDescent="0.2">
      <c r="A3" s="21"/>
      <c r="D3" s="341"/>
      <c r="E3" s="187" t="s">
        <v>85</v>
      </c>
    </row>
    <row r="4" spans="1:5" s="13" customFormat="1" ht="21" customHeight="1" x14ac:dyDescent="0.25">
      <c r="A4" s="22"/>
      <c r="B4" s="15" t="s">
        <v>8</v>
      </c>
      <c r="D4" s="343" t="s">
        <v>80</v>
      </c>
      <c r="E4" s="342" t="s">
        <v>81</v>
      </c>
    </row>
    <row r="5" spans="1:5" x14ac:dyDescent="0.2">
      <c r="A5" s="21"/>
      <c r="B5" s="16" t="s">
        <v>46</v>
      </c>
      <c r="D5" s="343"/>
      <c r="E5" s="342"/>
    </row>
    <row r="6" spans="1:5" ht="38.25" x14ac:dyDescent="0.2">
      <c r="A6" s="21"/>
      <c r="B6" s="17" t="s">
        <v>72</v>
      </c>
      <c r="D6" s="343"/>
      <c r="E6" s="342"/>
    </row>
    <row r="7" spans="1:5" x14ac:dyDescent="0.2">
      <c r="A7" s="21"/>
      <c r="B7" s="16"/>
      <c r="D7" s="131" t="s">
        <v>90</v>
      </c>
      <c r="E7" s="344" t="s">
        <v>83</v>
      </c>
    </row>
    <row r="8" spans="1:5" ht="21" customHeight="1" x14ac:dyDescent="0.2">
      <c r="A8" s="21"/>
      <c r="B8" s="18" t="s">
        <v>47</v>
      </c>
      <c r="E8" s="344"/>
    </row>
    <row r="9" spans="1:5" ht="76.5" x14ac:dyDescent="0.2">
      <c r="A9" s="21"/>
      <c r="B9" s="17" t="s">
        <v>64</v>
      </c>
      <c r="D9" s="233" t="s">
        <v>96</v>
      </c>
      <c r="E9" s="236" t="s">
        <v>98</v>
      </c>
    </row>
    <row r="10" spans="1:5" ht="15" x14ac:dyDescent="0.2">
      <c r="A10" s="21"/>
      <c r="D10" s="131" t="s">
        <v>101</v>
      </c>
      <c r="E10" s="187" t="s">
        <v>102</v>
      </c>
    </row>
    <row r="11" spans="1:5" ht="23.25" customHeight="1" x14ac:dyDescent="0.2">
      <c r="A11" s="21"/>
      <c r="B11" s="18" t="s">
        <v>41</v>
      </c>
      <c r="D11" s="235"/>
      <c r="E11" s="234"/>
    </row>
    <row r="12" spans="1:5" ht="38.25" x14ac:dyDescent="0.2">
      <c r="A12" s="21"/>
      <c r="B12" s="17" t="s">
        <v>48</v>
      </c>
      <c r="C12" s="19"/>
    </row>
    <row r="13" spans="1:5" x14ac:dyDescent="0.2">
      <c r="A13" s="21"/>
    </row>
    <row r="14" spans="1:5" ht="21" customHeight="1" x14ac:dyDescent="0.2">
      <c r="A14" s="21"/>
      <c r="B14" s="18" t="s">
        <v>49</v>
      </c>
    </row>
    <row r="15" spans="1:5" ht="38.25" x14ac:dyDescent="0.2">
      <c r="A15" s="21"/>
      <c r="B15" s="17" t="s">
        <v>57</v>
      </c>
    </row>
    <row r="16" spans="1:5" x14ac:dyDescent="0.2">
      <c r="A16" s="21"/>
      <c r="B16" s="17" t="s">
        <v>50</v>
      </c>
    </row>
    <row r="17" spans="1:2" x14ac:dyDescent="0.2">
      <c r="A17" s="21"/>
      <c r="B17" s="17"/>
    </row>
    <row r="18" spans="1:2" ht="21" customHeight="1" x14ac:dyDescent="0.2">
      <c r="A18" s="21"/>
      <c r="B18" s="18" t="s">
        <v>42</v>
      </c>
    </row>
    <row r="19" spans="1:2" ht="38.25" x14ac:dyDescent="0.2">
      <c r="A19" s="21"/>
      <c r="B19" s="17" t="s">
        <v>65</v>
      </c>
    </row>
    <row r="20" spans="1:2" ht="38.25" x14ac:dyDescent="0.2">
      <c r="A20" s="21"/>
      <c r="B20" s="17" t="s">
        <v>71</v>
      </c>
    </row>
    <row r="21" spans="1:2" x14ac:dyDescent="0.2">
      <c r="A21" s="21"/>
    </row>
    <row r="22" spans="1:2" ht="21" customHeight="1" x14ac:dyDescent="0.2">
      <c r="A22" s="21"/>
      <c r="B22" s="18" t="s">
        <v>58</v>
      </c>
    </row>
    <row r="23" spans="1:2" ht="25.5" x14ac:dyDescent="0.2">
      <c r="A23" s="21"/>
      <c r="B23" s="17" t="s">
        <v>51</v>
      </c>
    </row>
    <row r="24" spans="1:2" x14ac:dyDescent="0.2">
      <c r="A24" s="21"/>
      <c r="B24" s="16" t="s">
        <v>52</v>
      </c>
    </row>
    <row r="25" spans="1:2" x14ac:dyDescent="0.2">
      <c r="A25" s="21"/>
    </row>
    <row r="26" spans="1:2" ht="21" customHeight="1" x14ac:dyDescent="0.2">
      <c r="A26" s="21"/>
      <c r="B26" s="18" t="s">
        <v>43</v>
      </c>
    </row>
    <row r="27" spans="1:2" ht="25.5" x14ac:dyDescent="0.2">
      <c r="A27" s="21"/>
      <c r="B27" s="17" t="s">
        <v>55</v>
      </c>
    </row>
    <row r="28" spans="1:2" ht="25.5" x14ac:dyDescent="0.2">
      <c r="A28" s="21"/>
      <c r="B28" s="17" t="s">
        <v>56</v>
      </c>
    </row>
    <row r="29" spans="1:2" x14ac:dyDescent="0.2">
      <c r="A29" s="21"/>
    </row>
    <row r="30" spans="1:2" ht="21" customHeight="1" x14ac:dyDescent="0.2">
      <c r="A30" s="21"/>
      <c r="B30" s="18" t="s">
        <v>45</v>
      </c>
    </row>
    <row r="31" spans="1:2" x14ac:dyDescent="0.2">
      <c r="A31" s="21"/>
      <c r="B31" s="16" t="s">
        <v>53</v>
      </c>
    </row>
    <row r="32" spans="1:2" ht="51" x14ac:dyDescent="0.2">
      <c r="A32" s="21"/>
      <c r="B32" s="17" t="s">
        <v>75</v>
      </c>
    </row>
    <row r="33" spans="1:2" x14ac:dyDescent="0.2">
      <c r="A33" s="21"/>
      <c r="B33" s="16" t="s">
        <v>54</v>
      </c>
    </row>
    <row r="34" spans="1:2" x14ac:dyDescent="0.2">
      <c r="A34" s="21"/>
      <c r="B34" s="16" t="s">
        <v>74</v>
      </c>
    </row>
    <row r="35" spans="1:2" x14ac:dyDescent="0.2">
      <c r="A35" s="21"/>
    </row>
    <row r="36" spans="1:2" x14ac:dyDescent="0.2">
      <c r="A36" s="21"/>
    </row>
    <row r="37" spans="1:2" x14ac:dyDescent="0.2">
      <c r="A37" s="21"/>
    </row>
    <row r="38" spans="1:2" x14ac:dyDescent="0.2">
      <c r="A38" s="21"/>
    </row>
    <row r="39" spans="1:2" x14ac:dyDescent="0.2">
      <c r="A39" s="21"/>
    </row>
    <row r="40" spans="1:2" x14ac:dyDescent="0.2">
      <c r="A40" s="21"/>
    </row>
    <row r="41" spans="1:2" x14ac:dyDescent="0.2">
      <c r="A41" s="2"/>
    </row>
    <row r="42" spans="1:2" x14ac:dyDescent="0.2">
      <c r="A42" s="2"/>
    </row>
    <row r="43" spans="1:2" x14ac:dyDescent="0.2">
      <c r="A43" s="2"/>
    </row>
    <row r="44" spans="1:2" x14ac:dyDescent="0.2">
      <c r="A44" s="2"/>
    </row>
    <row r="45" spans="1:2" x14ac:dyDescent="0.2">
      <c r="A45" s="2"/>
    </row>
    <row r="46" spans="1:2" x14ac:dyDescent="0.2">
      <c r="A46" s="2"/>
    </row>
    <row r="47" spans="1:2" x14ac:dyDescent="0.2">
      <c r="A47" s="2"/>
    </row>
  </sheetData>
  <sheetProtection algorithmName="SHA-512" hashValue="Dh/ARNtHDFg1nbkCyQWeQR6rQrD6e6vCaEO2S6L77X6bqyPv4qjjE54K/1NMcKS2pT1RtBhrlGXCt/UDWe0S4w==" saltValue="Fc1TZ1EB0flReKNwjmyKIA==" spinCount="100000" sheet="1" objects="1" scenarios="1"/>
  <mergeCells count="4">
    <mergeCell ref="D2:D3"/>
    <mergeCell ref="E4:E6"/>
    <mergeCell ref="D4:D6"/>
    <mergeCell ref="E7:E8"/>
  </mergeCells>
  <pageMargins left="0.7" right="0.7" top="0.75" bottom="0.75" header="0.3" footer="0.3"/>
  <pageSetup paperSize="9" orientation="portrait" r:id="rId1"/>
  <headerFooter>
    <oddFooter>&amp;L&amp;1#&amp;"Calibri"&amp;10&amp;KA80000Interne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037EF-2E16-41AE-B756-573458190130}">
  <dimension ref="A1:CC102"/>
  <sheetViews>
    <sheetView zoomScaleNormal="100" workbookViewId="0">
      <selection activeCell="BL9" sqref="BL9"/>
    </sheetView>
  </sheetViews>
  <sheetFormatPr baseColWidth="10" defaultRowHeight="15" outlineLevelCol="1" x14ac:dyDescent="0.25"/>
  <cols>
    <col min="1" max="2" width="1.7109375" style="67" customWidth="1"/>
    <col min="3" max="3" width="1.42578125" style="67" customWidth="1"/>
    <col min="4" max="4" width="1.7109375" style="67" customWidth="1"/>
    <col min="5" max="6" width="4.85546875" style="67" customWidth="1"/>
    <col min="7" max="7" width="1.28515625" style="67" customWidth="1"/>
    <col min="8" max="10" width="2.85546875" style="67" customWidth="1"/>
    <col min="11" max="11" width="3.28515625" style="67" customWidth="1"/>
    <col min="12" max="15" width="3.7109375" style="67" customWidth="1"/>
    <col min="16" max="16" width="1.42578125" style="67" customWidth="1"/>
    <col min="17" max="20" width="3.28515625" style="67" customWidth="1"/>
    <col min="21" max="21" width="1.7109375" style="125" customWidth="1"/>
    <col min="22" max="22" width="1.42578125" style="125" hidden="1" customWidth="1"/>
    <col min="23" max="23" width="1.28515625" style="125" customWidth="1"/>
    <col min="24" max="24" width="4.140625" style="67" customWidth="1"/>
    <col min="25" max="26" width="2.85546875" style="67" customWidth="1"/>
    <col min="27" max="27" width="3.5703125" style="67" customWidth="1"/>
    <col min="28" max="28" width="1.140625" style="67" customWidth="1"/>
    <col min="29" max="31" width="2.85546875" style="67" customWidth="1"/>
    <col min="32" max="32" width="3.28515625" style="228" customWidth="1"/>
    <col min="33" max="33" width="9.42578125" style="228" hidden="1" customWidth="1"/>
    <col min="34" max="34" width="7.85546875" style="228" hidden="1" customWidth="1"/>
    <col min="35" max="35" width="3.5703125" style="228" customWidth="1"/>
    <col min="36" max="36" width="7.85546875" style="228" hidden="1" customWidth="1"/>
    <col min="37" max="37" width="10" style="228" hidden="1" customWidth="1"/>
    <col min="38" max="38" width="7.85546875" style="228" hidden="1" customWidth="1"/>
    <col min="39" max="39" width="9.5703125" style="228" hidden="1" customWidth="1"/>
    <col min="40" max="40" width="3.140625" style="67" customWidth="1"/>
    <col min="41" max="42" width="2.85546875" style="67" customWidth="1"/>
    <col min="43" max="43" width="3.28515625" style="67" customWidth="1"/>
    <col min="44" max="44" width="0.7109375" style="67" customWidth="1"/>
    <col min="45" max="45" width="3.28515625" style="67" customWidth="1"/>
    <col min="46" max="46" width="0.7109375" style="67" customWidth="1"/>
    <col min="47" max="48" width="3.28515625" style="67" customWidth="1"/>
    <col min="49" max="49" width="3" style="67" customWidth="1"/>
    <col min="50" max="50" width="3.28515625" style="67" customWidth="1"/>
    <col min="51" max="51" width="1.42578125" style="67" customWidth="1"/>
    <col min="52" max="55" width="3" style="67" customWidth="1"/>
    <col min="56" max="56" width="0.7109375" style="67" customWidth="1"/>
    <col min="57" max="57" width="3.28515625" style="67" customWidth="1"/>
    <col min="58" max="58" width="0.7109375" style="67" customWidth="1"/>
    <col min="59" max="59" width="3.7109375" style="67" customWidth="1"/>
    <col min="60" max="61" width="2.85546875" style="67" customWidth="1"/>
    <col min="62" max="62" width="3.42578125" style="67" customWidth="1"/>
    <col min="63" max="63" width="2.85546875" style="67" customWidth="1"/>
    <col min="64" max="64" width="10.7109375" style="67" customWidth="1"/>
    <col min="65" max="65" width="4.7109375" style="67" customWidth="1"/>
    <col min="66" max="66" width="6.5703125" style="67" customWidth="1"/>
    <col min="67" max="67" width="12.7109375" style="67" customWidth="1" outlineLevel="1"/>
    <col min="68" max="68" width="2.42578125" style="67" customWidth="1" outlineLevel="1"/>
    <col min="69" max="69" width="12.7109375" style="67" customWidth="1" outlineLevel="1"/>
    <col min="70" max="70" width="1.85546875" style="67" customWidth="1" outlineLevel="1"/>
    <col min="71" max="71" width="17.85546875" style="67" customWidth="1" outlineLevel="1"/>
    <col min="72" max="72" width="1.5703125" style="67" customWidth="1" outlineLevel="1"/>
    <col min="73" max="73" width="15.140625" style="67" customWidth="1" outlineLevel="1"/>
    <col min="74" max="74" width="2.28515625" style="67" customWidth="1" outlineLevel="1"/>
    <col min="75" max="75" width="3.85546875" style="67" customWidth="1" outlineLevel="1"/>
    <col min="76" max="76" width="13.85546875" style="67" customWidth="1" outlineLevel="1"/>
    <col min="77" max="77" width="3.28515625" style="67" customWidth="1" outlineLevel="1"/>
    <col min="78" max="78" width="11.140625" style="67" customWidth="1" outlineLevel="1"/>
    <col min="79" max="79" width="8.85546875" style="67" customWidth="1" outlineLevel="1"/>
    <col min="80" max="80" width="11.28515625" style="67" customWidth="1" outlineLevel="1"/>
    <col min="81" max="81" width="14.7109375" style="67" customWidth="1" outlineLevel="1"/>
    <col min="82" max="16384" width="11.42578125" style="67"/>
  </cols>
  <sheetData>
    <row r="1" spans="1:75" ht="3.75" customHeight="1" x14ac:dyDescent="0.25">
      <c r="A1" s="65"/>
      <c r="B1" s="65"/>
      <c r="C1" s="66"/>
      <c r="D1" s="66"/>
      <c r="E1" s="66"/>
      <c r="F1" s="66"/>
      <c r="G1" s="66"/>
      <c r="H1" s="66"/>
      <c r="I1" s="66"/>
      <c r="J1" s="66"/>
      <c r="K1" s="66"/>
      <c r="L1" s="66"/>
      <c r="M1" s="66"/>
      <c r="N1" s="66"/>
      <c r="O1" s="66"/>
      <c r="P1" s="66"/>
      <c r="Q1" s="66"/>
      <c r="R1" s="66"/>
      <c r="S1" s="66"/>
      <c r="T1" s="66"/>
      <c r="U1" s="116"/>
      <c r="V1" s="116"/>
      <c r="W1" s="116"/>
      <c r="X1" s="66"/>
      <c r="Y1" s="66"/>
      <c r="Z1" s="66"/>
      <c r="AA1" s="66"/>
      <c r="AB1" s="66"/>
      <c r="AC1" s="66"/>
      <c r="AD1" s="66"/>
      <c r="AE1" s="66"/>
      <c r="AF1" s="216"/>
      <c r="AG1" s="216"/>
      <c r="AH1" s="216"/>
      <c r="AI1" s="216"/>
      <c r="AJ1" s="216"/>
      <c r="AK1" s="216"/>
      <c r="AL1" s="216"/>
      <c r="AM1" s="21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row>
    <row r="2" spans="1:75" ht="6" customHeight="1" x14ac:dyDescent="0.25">
      <c r="A2" s="65"/>
      <c r="B2" s="65"/>
      <c r="C2" s="66"/>
      <c r="D2" s="66"/>
      <c r="E2" s="66"/>
      <c r="F2" s="66"/>
      <c r="G2" s="66"/>
      <c r="H2" s="66"/>
      <c r="I2" s="66"/>
      <c r="J2" s="66"/>
      <c r="K2" s="66"/>
      <c r="L2" s="66"/>
      <c r="M2" s="66"/>
      <c r="N2" s="66"/>
      <c r="O2" s="244" t="s">
        <v>95</v>
      </c>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3"/>
      <c r="AS2" s="243"/>
      <c r="AT2" s="66"/>
      <c r="AU2" s="66"/>
      <c r="AV2" s="66"/>
      <c r="AW2" s="66"/>
      <c r="AX2" s="66"/>
      <c r="AY2" s="66"/>
      <c r="AZ2" s="66"/>
      <c r="BA2" s="66"/>
      <c r="BB2" s="66"/>
      <c r="BC2" s="66"/>
      <c r="BD2" s="245" t="s">
        <v>14</v>
      </c>
      <c r="BE2" s="245"/>
      <c r="BF2" s="245"/>
      <c r="BG2" s="245"/>
      <c r="BH2" s="245"/>
      <c r="BI2" s="245"/>
      <c r="BJ2" s="245"/>
      <c r="BK2" s="245"/>
      <c r="BL2" s="41"/>
      <c r="BM2" s="41"/>
      <c r="BN2" s="66"/>
      <c r="BO2" s="66"/>
      <c r="BP2" s="66"/>
      <c r="BQ2" s="66"/>
      <c r="BR2" s="66"/>
      <c r="BS2" s="66"/>
      <c r="BT2" s="66"/>
      <c r="BU2" s="66"/>
      <c r="BV2" s="66"/>
      <c r="BW2" s="66"/>
    </row>
    <row r="3" spans="1:75" ht="9.75" customHeight="1" x14ac:dyDescent="0.25">
      <c r="A3" s="65"/>
      <c r="B3" s="65"/>
      <c r="C3" s="115" t="s">
        <v>97</v>
      </c>
      <c r="D3" s="66"/>
      <c r="E3" s="66"/>
      <c r="F3" s="66"/>
      <c r="G3" s="66"/>
      <c r="H3" s="66"/>
      <c r="I3" s="66"/>
      <c r="J3" s="66"/>
      <c r="K3" s="66"/>
      <c r="L3" s="66"/>
      <c r="M3" s="66"/>
      <c r="N3" s="66"/>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3"/>
      <c r="AS3" s="243"/>
      <c r="AT3" s="66"/>
      <c r="AU3" s="66"/>
      <c r="AV3" s="66"/>
      <c r="AW3" s="66"/>
      <c r="AX3" s="66"/>
      <c r="AY3" s="66"/>
      <c r="AZ3" s="66"/>
      <c r="BA3" s="66"/>
      <c r="BB3" s="66"/>
      <c r="BC3" s="66"/>
      <c r="BD3" s="245"/>
      <c r="BE3" s="245"/>
      <c r="BF3" s="245"/>
      <c r="BG3" s="245"/>
      <c r="BH3" s="245"/>
      <c r="BI3" s="245"/>
      <c r="BJ3" s="245"/>
      <c r="BK3" s="245"/>
      <c r="BN3" s="66"/>
      <c r="BO3" s="66"/>
      <c r="BP3" s="66"/>
      <c r="BQ3" s="66"/>
      <c r="BR3" s="66"/>
      <c r="BS3" s="66"/>
      <c r="BT3" s="66"/>
      <c r="BU3" s="66"/>
      <c r="BV3" s="66"/>
      <c r="BW3" s="66"/>
    </row>
    <row r="4" spans="1:75" ht="9.75" customHeight="1" x14ac:dyDescent="0.25">
      <c r="A4" s="65"/>
      <c r="B4" s="65"/>
      <c r="C4" s="66"/>
      <c r="D4" s="66"/>
      <c r="E4" s="66"/>
      <c r="F4" s="66"/>
      <c r="G4" s="66"/>
      <c r="H4" s="66"/>
      <c r="I4" s="66"/>
      <c r="J4" s="66"/>
      <c r="K4" s="66"/>
      <c r="L4" s="66"/>
      <c r="M4" s="66"/>
      <c r="N4" s="66"/>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3"/>
      <c r="AS4" s="243"/>
      <c r="AT4" s="66"/>
      <c r="AU4" s="66"/>
      <c r="AV4" s="66"/>
      <c r="AW4" s="66"/>
      <c r="AX4" s="66"/>
      <c r="AY4" s="66"/>
      <c r="AZ4" s="66"/>
      <c r="BA4" s="66"/>
      <c r="BB4" s="66"/>
      <c r="BC4" s="66"/>
      <c r="BD4" s="245"/>
      <c r="BE4" s="245"/>
      <c r="BF4" s="245"/>
      <c r="BG4" s="245"/>
      <c r="BH4" s="245"/>
      <c r="BI4" s="245"/>
      <c r="BJ4" s="245"/>
      <c r="BK4" s="245"/>
      <c r="BN4" s="66"/>
      <c r="BS4" s="66"/>
      <c r="BT4" s="66"/>
      <c r="BU4" s="66"/>
      <c r="BV4" s="66"/>
      <c r="BW4" s="66"/>
    </row>
    <row r="5" spans="1:75" ht="12" customHeight="1" x14ac:dyDescent="0.25">
      <c r="A5" s="65"/>
      <c r="B5" s="65"/>
      <c r="C5" s="66"/>
      <c r="D5" s="66"/>
      <c r="E5" s="66"/>
      <c r="F5" s="66"/>
      <c r="G5" s="66"/>
      <c r="H5" s="66"/>
      <c r="I5" s="66"/>
      <c r="J5" s="66"/>
      <c r="K5" s="338" t="s">
        <v>99</v>
      </c>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38"/>
      <c r="AW5" s="338"/>
      <c r="AX5" s="66"/>
      <c r="AY5" s="66"/>
      <c r="AZ5" s="66"/>
      <c r="BA5" s="66"/>
      <c r="BB5" s="66"/>
      <c r="BC5" s="66"/>
      <c r="BD5" s="245"/>
      <c r="BE5" s="245"/>
      <c r="BF5" s="245"/>
      <c r="BG5" s="245"/>
      <c r="BH5" s="245"/>
      <c r="BI5" s="245"/>
      <c r="BJ5" s="245"/>
      <c r="BK5" s="245"/>
      <c r="BN5" s="66"/>
      <c r="BS5" s="66"/>
      <c r="BT5" s="66"/>
      <c r="BU5" s="66"/>
      <c r="BV5" s="66"/>
      <c r="BW5" s="66"/>
    </row>
    <row r="6" spans="1:75" ht="12" customHeight="1" x14ac:dyDescent="0.25">
      <c r="A6" s="65"/>
      <c r="B6" s="65"/>
      <c r="C6" s="66"/>
      <c r="D6" s="66"/>
      <c r="E6" s="66"/>
      <c r="F6" s="66"/>
      <c r="G6" s="66"/>
      <c r="H6" s="66"/>
      <c r="I6" s="66"/>
      <c r="J6" s="66"/>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38"/>
      <c r="AW6" s="338"/>
      <c r="AX6" s="66"/>
      <c r="AY6" s="66"/>
      <c r="AZ6" s="66"/>
      <c r="BA6" s="66"/>
      <c r="BB6" s="66"/>
      <c r="BC6" s="66"/>
      <c r="BD6" s="245"/>
      <c r="BE6" s="245"/>
      <c r="BF6" s="245"/>
      <c r="BG6" s="245"/>
      <c r="BH6" s="245"/>
      <c r="BI6" s="245"/>
      <c r="BJ6" s="245"/>
      <c r="BK6" s="245"/>
      <c r="BN6" s="66"/>
      <c r="BS6" s="66"/>
      <c r="BT6" s="66"/>
      <c r="BU6" s="66"/>
      <c r="BV6" s="66"/>
      <c r="BW6" s="66"/>
    </row>
    <row r="7" spans="1:75" ht="9.75" customHeight="1" thickBot="1" x14ac:dyDescent="0.3">
      <c r="A7" s="65"/>
      <c r="B7" s="65"/>
      <c r="C7" s="66"/>
      <c r="D7" s="66"/>
      <c r="E7" s="246"/>
      <c r="F7" s="246"/>
      <c r="G7" s="246"/>
      <c r="H7" s="246"/>
      <c r="I7" s="246"/>
      <c r="J7" s="66"/>
      <c r="K7" s="40"/>
      <c r="L7" s="38"/>
      <c r="M7" s="38"/>
      <c r="N7" s="38"/>
      <c r="O7" s="38"/>
      <c r="P7" s="38"/>
      <c r="Q7" s="38"/>
      <c r="R7" s="38"/>
      <c r="S7" s="38"/>
      <c r="T7" s="38"/>
      <c r="U7" s="117"/>
      <c r="V7" s="117"/>
      <c r="W7" s="117"/>
      <c r="X7" s="38"/>
      <c r="Y7" s="38"/>
      <c r="Z7" s="38"/>
      <c r="AA7" s="38"/>
      <c r="AB7" s="38"/>
      <c r="AC7" s="38"/>
      <c r="AD7" s="38"/>
      <c r="AE7" s="38"/>
      <c r="AF7" s="217"/>
      <c r="AG7" s="217"/>
      <c r="AH7" s="217"/>
      <c r="AI7" s="217"/>
      <c r="AJ7" s="217"/>
      <c r="AK7" s="217"/>
      <c r="AL7" s="217"/>
      <c r="AM7" s="217"/>
      <c r="AN7" s="38"/>
      <c r="AO7" s="38"/>
      <c r="AP7" s="38"/>
      <c r="AQ7" s="38"/>
      <c r="AR7" s="38"/>
      <c r="AS7" s="38"/>
      <c r="AT7" s="38"/>
      <c r="AU7" s="38"/>
      <c r="AV7" s="38"/>
      <c r="AW7" s="39"/>
      <c r="BD7" s="245"/>
      <c r="BE7" s="245"/>
      <c r="BF7" s="245"/>
      <c r="BG7" s="245"/>
      <c r="BH7" s="245"/>
      <c r="BI7" s="245"/>
      <c r="BJ7" s="245"/>
      <c r="BK7" s="245"/>
      <c r="BN7" s="66"/>
      <c r="BO7" s="66"/>
      <c r="BP7" s="66"/>
      <c r="BQ7" s="66"/>
      <c r="BR7" s="66"/>
      <c r="BS7" s="66"/>
      <c r="BT7" s="66"/>
      <c r="BU7" s="66"/>
      <c r="BV7" s="66"/>
      <c r="BW7" s="66"/>
    </row>
    <row r="8" spans="1:75" ht="7.5" customHeight="1" x14ac:dyDescent="0.25">
      <c r="A8" s="65"/>
      <c r="B8" s="65"/>
      <c r="C8" s="66"/>
      <c r="D8" s="66"/>
      <c r="E8" s="246"/>
      <c r="F8" s="246"/>
      <c r="G8" s="246"/>
      <c r="H8" s="246"/>
      <c r="I8" s="246"/>
      <c r="J8" s="66"/>
      <c r="K8" s="25"/>
      <c r="L8" s="26"/>
      <c r="M8" s="26"/>
      <c r="N8" s="26"/>
      <c r="O8" s="26"/>
      <c r="P8" s="26"/>
      <c r="Q8" s="26"/>
      <c r="R8" s="26"/>
      <c r="S8" s="26"/>
      <c r="T8" s="26"/>
      <c r="U8" s="118"/>
      <c r="V8" s="118"/>
      <c r="W8" s="118"/>
      <c r="X8" s="27"/>
      <c r="Y8" s="27"/>
      <c r="Z8" s="27"/>
      <c r="AA8" s="27"/>
      <c r="AB8" s="27"/>
      <c r="AC8" s="27"/>
      <c r="AD8" s="27"/>
      <c r="AE8" s="27"/>
      <c r="AF8" s="31"/>
      <c r="AG8" s="31"/>
      <c r="AH8" s="31"/>
      <c r="AI8" s="31"/>
      <c r="AJ8" s="31"/>
      <c r="AK8" s="31"/>
      <c r="AL8" s="31"/>
      <c r="AM8" s="31"/>
      <c r="AN8" s="27"/>
      <c r="AO8" s="27"/>
      <c r="AP8" s="27"/>
      <c r="AQ8" s="27"/>
      <c r="AR8" s="27"/>
      <c r="AS8" s="27"/>
      <c r="AT8" s="27"/>
      <c r="AU8" s="27"/>
      <c r="AV8" s="27"/>
      <c r="AW8" s="28"/>
      <c r="BD8" s="245"/>
      <c r="BE8" s="245"/>
      <c r="BF8" s="245"/>
      <c r="BG8" s="245"/>
      <c r="BH8" s="245"/>
      <c r="BI8" s="245"/>
      <c r="BJ8" s="245"/>
      <c r="BK8" s="245"/>
      <c r="BN8" s="66"/>
      <c r="BO8" s="66"/>
      <c r="BP8" s="66"/>
      <c r="BQ8" s="66"/>
      <c r="BR8" s="66"/>
      <c r="BS8" s="66"/>
      <c r="BT8" s="66"/>
      <c r="BU8" s="66"/>
      <c r="BV8" s="66"/>
      <c r="BW8" s="66"/>
    </row>
    <row r="9" spans="1:75" ht="14.25" customHeight="1" x14ac:dyDescent="0.25">
      <c r="A9" s="65"/>
      <c r="B9" s="65"/>
      <c r="C9" s="66"/>
      <c r="D9" s="66"/>
      <c r="E9" s="246"/>
      <c r="F9" s="246"/>
      <c r="G9" s="246"/>
      <c r="H9" s="246"/>
      <c r="I9" s="246"/>
      <c r="J9" s="66"/>
      <c r="K9" s="25"/>
      <c r="L9" s="29" t="s">
        <v>1</v>
      </c>
      <c r="M9" s="29"/>
      <c r="N9" s="26"/>
      <c r="O9" s="26"/>
      <c r="P9" s="247" t="s">
        <v>12</v>
      </c>
      <c r="Q9" s="248"/>
      <c r="R9" s="248"/>
      <c r="S9" s="249"/>
      <c r="T9" s="68"/>
      <c r="U9" s="119"/>
      <c r="V9" s="119"/>
      <c r="W9" s="119"/>
      <c r="X9" s="27"/>
      <c r="Y9" s="27"/>
      <c r="Z9" s="27"/>
      <c r="AA9" s="27"/>
      <c r="AB9" s="27"/>
      <c r="AC9" s="27"/>
      <c r="AD9" s="27"/>
      <c r="AE9" s="27"/>
      <c r="AF9" s="31"/>
      <c r="AG9" s="31"/>
      <c r="AH9" s="31"/>
      <c r="AI9" s="31"/>
      <c r="AJ9" s="31"/>
      <c r="AK9" s="31"/>
      <c r="AL9" s="31"/>
      <c r="AM9" s="31"/>
      <c r="AN9" s="27"/>
      <c r="AO9" s="27"/>
      <c r="AP9" s="27"/>
      <c r="AQ9" s="27"/>
      <c r="AR9" s="27"/>
      <c r="AS9" s="27"/>
      <c r="AT9" s="27"/>
      <c r="AU9" s="27"/>
      <c r="AV9" s="27"/>
      <c r="AW9" s="28"/>
      <c r="BD9" s="245"/>
      <c r="BE9" s="245"/>
      <c r="BF9" s="245"/>
      <c r="BG9" s="245"/>
      <c r="BH9" s="245"/>
      <c r="BI9" s="245"/>
      <c r="BJ9" s="245"/>
      <c r="BK9" s="245"/>
      <c r="BN9" s="66"/>
      <c r="BO9" s="66"/>
      <c r="BP9" s="66"/>
      <c r="BQ9" s="66"/>
      <c r="BR9" s="66"/>
      <c r="BS9" s="66"/>
      <c r="BT9" s="66"/>
      <c r="BU9" s="66"/>
      <c r="BV9" s="66"/>
      <c r="BW9" s="66"/>
    </row>
    <row r="10" spans="1:75" ht="13.5" customHeight="1" thickBot="1" x14ac:dyDescent="0.3">
      <c r="A10" s="65"/>
      <c r="B10" s="65"/>
      <c r="C10" s="66"/>
      <c r="D10" s="66"/>
      <c r="E10" s="246"/>
      <c r="F10" s="246"/>
      <c r="G10" s="246"/>
      <c r="H10" s="246"/>
      <c r="I10" s="246"/>
      <c r="J10" s="66"/>
      <c r="K10" s="30"/>
      <c r="L10" s="31"/>
      <c r="M10" s="31"/>
      <c r="N10" s="31"/>
      <c r="O10" s="31"/>
      <c r="P10" s="31"/>
      <c r="Q10" s="31"/>
      <c r="R10" s="31"/>
      <c r="S10" s="31"/>
      <c r="T10" s="31"/>
      <c r="U10" s="118"/>
      <c r="V10" s="118"/>
      <c r="W10" s="118"/>
      <c r="X10" s="250" t="s">
        <v>3</v>
      </c>
      <c r="Y10" s="250"/>
      <c r="Z10" s="250"/>
      <c r="AA10" s="250" t="s">
        <v>4</v>
      </c>
      <c r="AB10" s="250"/>
      <c r="AC10" s="250"/>
      <c r="AD10" s="250" t="s">
        <v>5</v>
      </c>
      <c r="AE10" s="250"/>
      <c r="AF10" s="250"/>
      <c r="AG10" s="251" t="s">
        <v>6</v>
      </c>
      <c r="AH10" s="251"/>
      <c r="AI10" s="251"/>
      <c r="AJ10" s="251"/>
      <c r="AK10" s="251"/>
      <c r="AL10" s="251"/>
      <c r="AM10" s="251"/>
      <c r="AN10" s="251"/>
      <c r="AO10" s="251"/>
      <c r="AP10" s="31"/>
      <c r="AQ10" s="252" t="s">
        <v>7</v>
      </c>
      <c r="AR10" s="252"/>
      <c r="AS10" s="252"/>
      <c r="AT10" s="252"/>
      <c r="AU10" s="252"/>
      <c r="AV10" s="252"/>
      <c r="AW10" s="28"/>
      <c r="BG10" s="41"/>
      <c r="BN10" s="66"/>
      <c r="BO10" s="66"/>
      <c r="BP10" s="66"/>
      <c r="BQ10" s="66"/>
      <c r="BR10" s="66"/>
      <c r="BS10" s="66"/>
      <c r="BT10" s="66"/>
      <c r="BU10" s="66"/>
      <c r="BV10" s="66"/>
      <c r="BW10" s="66"/>
    </row>
    <row r="11" spans="1:75" ht="13.5" customHeight="1" thickBot="1" x14ac:dyDescent="0.3">
      <c r="A11" s="65"/>
      <c r="B11" s="65"/>
      <c r="C11" s="66"/>
      <c r="D11" s="66"/>
      <c r="E11" s="246"/>
      <c r="F11" s="246"/>
      <c r="G11" s="246"/>
      <c r="H11" s="246"/>
      <c r="I11" s="246"/>
      <c r="J11" s="66"/>
      <c r="K11" s="30"/>
      <c r="L11" s="29" t="s">
        <v>8</v>
      </c>
      <c r="M11" s="31"/>
      <c r="N11" s="31"/>
      <c r="O11" s="31"/>
      <c r="P11" s="31"/>
      <c r="Q11" s="31"/>
      <c r="R11" s="31"/>
      <c r="S11" s="31"/>
      <c r="T11" s="31"/>
      <c r="U11" s="118"/>
      <c r="V11" s="118"/>
      <c r="W11" s="118"/>
      <c r="X11" s="253"/>
      <c r="Y11" s="254"/>
      <c r="Z11" s="255"/>
      <c r="AA11" s="253"/>
      <c r="AB11" s="254"/>
      <c r="AC11" s="255"/>
      <c r="AD11" s="253"/>
      <c r="AE11" s="254"/>
      <c r="AF11" s="255"/>
      <c r="AG11" s="253"/>
      <c r="AH11" s="254"/>
      <c r="AI11" s="254"/>
      <c r="AJ11" s="254"/>
      <c r="AK11" s="254"/>
      <c r="AL11" s="254"/>
      <c r="AM11" s="254"/>
      <c r="AN11" s="254"/>
      <c r="AO11" s="255"/>
      <c r="AP11" s="36"/>
      <c r="AQ11" s="262">
        <f>SUM(X11:AO11)</f>
        <v>0</v>
      </c>
      <c r="AR11" s="263"/>
      <c r="AS11" s="263"/>
      <c r="AT11" s="263"/>
      <c r="AU11" s="263"/>
      <c r="AV11" s="264"/>
      <c r="AW11" s="28"/>
      <c r="AZ11" s="339"/>
      <c r="BA11" s="339"/>
      <c r="BB11" s="339"/>
      <c r="BC11" s="339"/>
      <c r="BD11" s="339"/>
      <c r="BE11" s="339"/>
      <c r="BF11" s="339"/>
      <c r="BG11" s="339"/>
      <c r="BH11" s="339"/>
      <c r="BI11" s="339"/>
      <c r="BJ11" s="339"/>
      <c r="BK11" s="339"/>
      <c r="BL11" s="339"/>
      <c r="BM11" s="66"/>
      <c r="BN11" s="66"/>
      <c r="BO11" s="66"/>
      <c r="BP11" s="66"/>
      <c r="BQ11" s="66"/>
      <c r="BR11" s="66"/>
      <c r="BS11" s="66"/>
      <c r="BT11" s="66"/>
      <c r="BU11" s="66"/>
      <c r="BV11" s="66"/>
      <c r="BW11" s="66"/>
    </row>
    <row r="12" spans="1:75" ht="6.75" customHeight="1" thickBot="1" x14ac:dyDescent="0.3">
      <c r="A12" s="65"/>
      <c r="B12" s="65"/>
      <c r="C12" s="66"/>
      <c r="D12" s="66"/>
      <c r="E12" s="246"/>
      <c r="F12" s="246"/>
      <c r="G12" s="246"/>
      <c r="H12" s="246"/>
      <c r="I12" s="246"/>
      <c r="J12" s="66"/>
      <c r="K12" s="30"/>
      <c r="L12" s="29"/>
      <c r="M12" s="31"/>
      <c r="N12" s="31"/>
      <c r="O12" s="31"/>
      <c r="P12" s="31"/>
      <c r="Q12" s="31"/>
      <c r="R12" s="31"/>
      <c r="S12" s="31"/>
      <c r="T12" s="31"/>
      <c r="U12" s="118"/>
      <c r="V12" s="118"/>
      <c r="W12" s="118"/>
      <c r="X12" s="126"/>
      <c r="Y12" s="126"/>
      <c r="Z12" s="126"/>
      <c r="AA12" s="126"/>
      <c r="AB12" s="126"/>
      <c r="AC12" s="126"/>
      <c r="AD12" s="126"/>
      <c r="AE12" s="126"/>
      <c r="AF12" s="126"/>
      <c r="AG12" s="126"/>
      <c r="AH12" s="126"/>
      <c r="AI12" s="126"/>
      <c r="AJ12" s="126"/>
      <c r="AK12" s="126"/>
      <c r="AL12" s="126"/>
      <c r="AM12" s="126"/>
      <c r="AN12" s="126"/>
      <c r="AO12" s="126"/>
      <c r="AP12" s="36"/>
      <c r="AQ12" s="127"/>
      <c r="AR12" s="127"/>
      <c r="AS12" s="127"/>
      <c r="AT12" s="127"/>
      <c r="AU12" s="127"/>
      <c r="AV12" s="127"/>
      <c r="AW12" s="28"/>
      <c r="AZ12" s="339"/>
      <c r="BA12" s="339"/>
      <c r="BB12" s="339"/>
      <c r="BC12" s="339"/>
      <c r="BD12" s="339"/>
      <c r="BE12" s="339"/>
      <c r="BF12" s="339"/>
      <c r="BG12" s="339"/>
      <c r="BH12" s="339"/>
      <c r="BI12" s="339"/>
      <c r="BJ12" s="339"/>
      <c r="BK12" s="339"/>
      <c r="BL12" s="339"/>
      <c r="BM12" s="66"/>
      <c r="BN12" s="66"/>
      <c r="BO12" s="66"/>
      <c r="BP12" s="66"/>
      <c r="BQ12" s="66"/>
      <c r="BR12" s="66"/>
      <c r="BS12" s="66"/>
      <c r="BT12" s="66"/>
      <c r="BU12" s="66"/>
      <c r="BV12" s="66"/>
      <c r="BW12" s="66"/>
    </row>
    <row r="13" spans="1:75" ht="15" customHeight="1" thickBot="1" x14ac:dyDescent="0.3">
      <c r="A13" s="65"/>
      <c r="B13" s="65"/>
      <c r="C13" s="66"/>
      <c r="D13" s="66"/>
      <c r="E13" s="246"/>
      <c r="F13" s="246"/>
      <c r="G13" s="246"/>
      <c r="H13" s="246"/>
      <c r="I13" s="246"/>
      <c r="J13" s="66"/>
      <c r="K13" s="30"/>
      <c r="L13" s="265" t="s">
        <v>94</v>
      </c>
      <c r="M13" s="265"/>
      <c r="N13" s="265"/>
      <c r="O13" s="265"/>
      <c r="P13" s="265"/>
      <c r="Q13" s="265"/>
      <c r="R13" s="265"/>
      <c r="S13" s="265"/>
      <c r="T13" s="265"/>
      <c r="U13" s="118"/>
      <c r="V13" s="118"/>
      <c r="W13" s="118"/>
      <c r="X13" s="266"/>
      <c r="Y13" s="267"/>
      <c r="Z13" s="268"/>
      <c r="AA13" s="266"/>
      <c r="AB13" s="267"/>
      <c r="AC13" s="268"/>
      <c r="AD13" s="266"/>
      <c r="AE13" s="267"/>
      <c r="AF13" s="268"/>
      <c r="AG13" s="218"/>
      <c r="AH13" s="219"/>
      <c r="AI13" s="126"/>
      <c r="AJ13" s="126"/>
      <c r="AK13" s="126"/>
      <c r="AL13" s="126"/>
      <c r="AM13" s="126"/>
      <c r="AN13" s="126"/>
      <c r="AO13" s="128"/>
      <c r="AP13" s="36"/>
      <c r="AQ13" s="269">
        <f>SUM(X13:AF13)</f>
        <v>0</v>
      </c>
      <c r="AR13" s="270"/>
      <c r="AS13" s="270"/>
      <c r="AT13" s="270"/>
      <c r="AU13" s="270"/>
      <c r="AV13" s="271"/>
      <c r="AW13" s="28"/>
      <c r="AZ13" s="339"/>
      <c r="BA13" s="339"/>
      <c r="BB13" s="339"/>
      <c r="BC13" s="339"/>
      <c r="BD13" s="339"/>
      <c r="BE13" s="339"/>
      <c r="BF13" s="339"/>
      <c r="BG13" s="339"/>
      <c r="BH13" s="339"/>
      <c r="BI13" s="339"/>
      <c r="BJ13" s="339"/>
      <c r="BK13" s="339"/>
      <c r="BL13" s="339"/>
      <c r="BM13" s="66"/>
      <c r="BN13" s="66"/>
      <c r="BO13" s="66"/>
      <c r="BP13" s="66"/>
      <c r="BQ13" s="66"/>
      <c r="BR13" s="66"/>
      <c r="BS13" s="66"/>
      <c r="BT13" s="66"/>
      <c r="BU13" s="66"/>
      <c r="BV13" s="66"/>
      <c r="BW13" s="66"/>
    </row>
    <row r="14" spans="1:75" ht="8.25" customHeight="1" thickBot="1" x14ac:dyDescent="0.3">
      <c r="A14" s="65"/>
      <c r="B14" s="65"/>
      <c r="C14" s="66"/>
      <c r="D14" s="66"/>
      <c r="E14" s="246"/>
      <c r="F14" s="246"/>
      <c r="G14" s="246"/>
      <c r="H14" s="246"/>
      <c r="I14" s="246"/>
      <c r="J14" s="66"/>
      <c r="K14" s="30"/>
      <c r="L14" s="265"/>
      <c r="M14" s="265"/>
      <c r="N14" s="265"/>
      <c r="O14" s="265"/>
      <c r="P14" s="265"/>
      <c r="Q14" s="265"/>
      <c r="R14" s="265"/>
      <c r="S14" s="265"/>
      <c r="T14" s="265"/>
      <c r="U14" s="118"/>
      <c r="V14" s="118"/>
      <c r="W14" s="118"/>
      <c r="X14" s="36"/>
      <c r="Y14" s="36"/>
      <c r="Z14" s="36"/>
      <c r="AA14" s="36"/>
      <c r="AB14" s="36"/>
      <c r="AC14" s="36"/>
      <c r="AD14" s="36"/>
      <c r="AE14" s="36"/>
      <c r="AF14" s="36"/>
      <c r="AG14" s="36"/>
      <c r="AH14" s="36"/>
      <c r="AI14" s="36"/>
      <c r="AJ14" s="36"/>
      <c r="AK14" s="36"/>
      <c r="AL14" s="36"/>
      <c r="AM14" s="36"/>
      <c r="AN14" s="37"/>
      <c r="AO14" s="37"/>
      <c r="AP14" s="36"/>
      <c r="AQ14" s="61"/>
      <c r="AR14" s="61"/>
      <c r="AS14" s="61"/>
      <c r="AT14" s="61"/>
      <c r="AU14" s="61"/>
      <c r="AV14" s="61"/>
      <c r="AW14" s="28"/>
      <c r="BH14" s="66"/>
      <c r="BI14" s="66"/>
      <c r="BJ14" s="66"/>
      <c r="BK14" s="66"/>
      <c r="BL14" s="66"/>
      <c r="BM14" s="66"/>
      <c r="BN14" s="66"/>
      <c r="BO14" s="66"/>
      <c r="BP14" s="66"/>
      <c r="BQ14" s="66"/>
      <c r="BR14" s="66"/>
      <c r="BS14" s="66"/>
      <c r="BT14" s="66"/>
      <c r="BU14" s="66"/>
      <c r="BV14" s="66"/>
      <c r="BW14" s="66"/>
    </row>
    <row r="15" spans="1:75" ht="12.75" customHeight="1" thickBot="1" x14ac:dyDescent="0.3">
      <c r="A15" s="65"/>
      <c r="B15" s="65"/>
      <c r="C15" s="66"/>
      <c r="D15" s="66"/>
      <c r="E15" s="246"/>
      <c r="F15" s="246"/>
      <c r="G15" s="246"/>
      <c r="H15" s="246"/>
      <c r="I15" s="246"/>
      <c r="J15" s="66"/>
      <c r="K15" s="30"/>
      <c r="L15" s="29" t="s">
        <v>9</v>
      </c>
      <c r="M15" s="31"/>
      <c r="N15" s="31"/>
      <c r="O15" s="31"/>
      <c r="P15" s="31"/>
      <c r="Q15" s="31"/>
      <c r="R15" s="31"/>
      <c r="S15" s="31"/>
      <c r="T15" s="31"/>
      <c r="U15" s="118"/>
      <c r="V15" s="118"/>
      <c r="W15" s="118"/>
      <c r="X15" s="256"/>
      <c r="Y15" s="257"/>
      <c r="Z15" s="258"/>
      <c r="AA15" s="256"/>
      <c r="AB15" s="257"/>
      <c r="AC15" s="258"/>
      <c r="AD15" s="256"/>
      <c r="AE15" s="257"/>
      <c r="AF15" s="258"/>
      <c r="AG15" s="256"/>
      <c r="AH15" s="257"/>
      <c r="AI15" s="257"/>
      <c r="AJ15" s="257"/>
      <c r="AK15" s="257"/>
      <c r="AL15" s="257"/>
      <c r="AM15" s="257"/>
      <c r="AN15" s="257"/>
      <c r="AO15" s="258"/>
      <c r="AP15" s="36"/>
      <c r="AQ15" s="259">
        <f>SUM(X15:AO15)</f>
        <v>0</v>
      </c>
      <c r="AR15" s="260"/>
      <c r="AS15" s="260"/>
      <c r="AT15" s="260"/>
      <c r="AU15" s="260"/>
      <c r="AV15" s="261"/>
      <c r="AW15" s="28"/>
      <c r="BH15" s="66"/>
      <c r="BI15" s="66"/>
      <c r="BJ15" s="66"/>
      <c r="BK15" s="66"/>
      <c r="BL15" s="66"/>
      <c r="BM15" s="66"/>
      <c r="BN15" s="66"/>
      <c r="BO15" s="66"/>
      <c r="BP15" s="66"/>
      <c r="BQ15" s="66"/>
      <c r="BR15" s="66"/>
      <c r="BS15" s="66"/>
      <c r="BT15" s="66"/>
      <c r="BU15" s="66"/>
      <c r="BV15" s="66"/>
      <c r="BW15" s="66"/>
    </row>
    <row r="16" spans="1:75" ht="4.5" customHeight="1" thickBot="1" x14ac:dyDescent="0.3">
      <c r="A16" s="65"/>
      <c r="B16" s="65"/>
      <c r="C16" s="66"/>
      <c r="D16" s="66"/>
      <c r="E16" s="246"/>
      <c r="F16" s="246"/>
      <c r="G16" s="246"/>
      <c r="H16" s="246"/>
      <c r="I16" s="246"/>
      <c r="J16" s="66"/>
      <c r="K16" s="32"/>
      <c r="L16" s="33"/>
      <c r="M16" s="34"/>
      <c r="N16" s="34"/>
      <c r="O16" s="34"/>
      <c r="P16" s="34"/>
      <c r="Q16" s="34"/>
      <c r="R16" s="34"/>
      <c r="S16" s="34"/>
      <c r="T16" s="34"/>
      <c r="U16" s="120"/>
      <c r="V16" s="120"/>
      <c r="W16" s="120"/>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5"/>
      <c r="BH16" s="66"/>
      <c r="BI16" s="66"/>
      <c r="BJ16" s="66"/>
      <c r="BK16" s="66"/>
      <c r="BL16" s="66"/>
      <c r="BM16" s="66"/>
      <c r="BN16" s="66"/>
      <c r="BO16" s="66"/>
      <c r="BP16" s="66"/>
      <c r="BQ16" s="66"/>
      <c r="BR16" s="66"/>
      <c r="BS16" s="66"/>
      <c r="BT16" s="66"/>
      <c r="BU16" s="66"/>
      <c r="BV16" s="66"/>
      <c r="BW16" s="66"/>
    </row>
    <row r="17" spans="1:81" ht="9.75" customHeight="1" x14ac:dyDescent="0.25">
      <c r="A17" s="65"/>
      <c r="B17" s="65"/>
      <c r="C17" s="66"/>
      <c r="D17" s="66"/>
      <c r="E17" s="66"/>
      <c r="F17" s="66"/>
      <c r="G17" s="66"/>
      <c r="H17" s="66"/>
      <c r="I17" s="66"/>
      <c r="J17" s="66"/>
      <c r="K17" s="66"/>
      <c r="L17" s="66"/>
      <c r="M17" s="66"/>
      <c r="N17" s="66"/>
      <c r="O17" s="66"/>
      <c r="P17" s="66"/>
      <c r="Q17" s="66"/>
      <c r="R17" s="66"/>
      <c r="S17" s="66"/>
      <c r="T17" s="66"/>
      <c r="U17" s="116"/>
      <c r="V17" s="116"/>
      <c r="W17" s="116"/>
      <c r="X17" s="66"/>
      <c r="Y17" s="66"/>
      <c r="Z17" s="66"/>
      <c r="AA17" s="66"/>
      <c r="AB17" s="66"/>
      <c r="AC17" s="66"/>
      <c r="AD17" s="66"/>
      <c r="AE17" s="66"/>
      <c r="AF17" s="216"/>
      <c r="AG17" s="216"/>
      <c r="AH17" s="216"/>
      <c r="AI17" s="216"/>
      <c r="AJ17" s="216"/>
      <c r="AK17" s="216"/>
      <c r="AL17" s="216"/>
      <c r="AM17" s="21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row>
    <row r="18" spans="1:81" ht="7.5" customHeight="1" x14ac:dyDescent="0.25">
      <c r="A18" s="65"/>
      <c r="B18" s="65"/>
      <c r="C18" s="66"/>
      <c r="D18" s="284" t="s">
        <v>15</v>
      </c>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4"/>
      <c r="BJ18" s="284"/>
      <c r="BK18" s="284"/>
      <c r="BL18" s="284"/>
      <c r="BM18" s="284"/>
      <c r="BN18" s="66"/>
      <c r="BO18" s="281" t="s">
        <v>66</v>
      </c>
      <c r="BP18" s="281"/>
      <c r="BQ18" s="281"/>
      <c r="BR18" s="281"/>
      <c r="BS18" s="281"/>
      <c r="BT18" s="281"/>
      <c r="BU18" s="281"/>
      <c r="BV18" s="281"/>
      <c r="BW18" s="281"/>
      <c r="BX18" s="281"/>
      <c r="BY18" s="281"/>
      <c r="BZ18" s="281"/>
      <c r="CA18" s="281"/>
      <c r="CB18" s="281"/>
      <c r="CC18" s="281"/>
    </row>
    <row r="19" spans="1:81" ht="7.5" customHeight="1" x14ac:dyDescent="0.25">
      <c r="A19" s="65"/>
      <c r="B19" s="65"/>
      <c r="C19" s="66"/>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4"/>
      <c r="AX19" s="284"/>
      <c r="AY19" s="284"/>
      <c r="AZ19" s="284"/>
      <c r="BA19" s="284"/>
      <c r="BB19" s="284"/>
      <c r="BC19" s="284"/>
      <c r="BD19" s="284"/>
      <c r="BE19" s="284"/>
      <c r="BF19" s="284"/>
      <c r="BG19" s="284"/>
      <c r="BH19" s="284"/>
      <c r="BI19" s="284"/>
      <c r="BJ19" s="284"/>
      <c r="BK19" s="284"/>
      <c r="BL19" s="284"/>
      <c r="BM19" s="284"/>
      <c r="BN19" s="66"/>
      <c r="BO19" s="281"/>
      <c r="BP19" s="281"/>
      <c r="BQ19" s="281"/>
      <c r="BR19" s="281"/>
      <c r="BS19" s="281"/>
      <c r="BT19" s="281"/>
      <c r="BU19" s="281"/>
      <c r="BV19" s="281"/>
      <c r="BW19" s="281"/>
      <c r="BX19" s="281"/>
      <c r="BY19" s="281"/>
      <c r="BZ19" s="281"/>
      <c r="CA19" s="281"/>
      <c r="CB19" s="281"/>
      <c r="CC19" s="281"/>
    </row>
    <row r="20" spans="1:81" ht="5.25" customHeight="1" x14ac:dyDescent="0.25">
      <c r="A20" s="65"/>
      <c r="B20" s="65"/>
      <c r="C20" s="66"/>
      <c r="D20" s="66"/>
      <c r="E20" s="66"/>
      <c r="F20" s="66"/>
      <c r="G20" s="66"/>
      <c r="H20" s="66"/>
      <c r="I20" s="66"/>
      <c r="J20" s="66"/>
      <c r="K20" s="66"/>
      <c r="L20" s="66"/>
      <c r="M20" s="66"/>
      <c r="N20" s="66"/>
      <c r="O20" s="66"/>
      <c r="P20" s="66"/>
      <c r="Q20" s="66"/>
      <c r="R20" s="66"/>
      <c r="S20" s="66"/>
      <c r="T20" s="66"/>
      <c r="U20" s="116"/>
      <c r="V20" s="116"/>
      <c r="W20" s="116"/>
      <c r="X20" s="66"/>
      <c r="Y20" s="66"/>
      <c r="Z20" s="66"/>
      <c r="AA20" s="66"/>
      <c r="AB20" s="66"/>
      <c r="AC20" s="66"/>
      <c r="AD20" s="66"/>
      <c r="AE20" s="66"/>
      <c r="AF20" s="216"/>
      <c r="AG20" s="216"/>
      <c r="AH20" s="216"/>
      <c r="AI20" s="216"/>
      <c r="AJ20" s="216"/>
      <c r="AK20" s="216"/>
      <c r="AL20" s="216"/>
      <c r="AM20" s="21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row>
    <row r="21" spans="1:81" ht="9.75" customHeight="1" x14ac:dyDescent="0.25">
      <c r="A21" s="65"/>
      <c r="B21" s="65"/>
      <c r="C21" s="66"/>
      <c r="D21" s="69"/>
      <c r="E21" s="69"/>
      <c r="F21" s="69"/>
      <c r="G21" s="70"/>
      <c r="H21" s="42"/>
      <c r="I21" s="42"/>
      <c r="J21" s="42"/>
      <c r="K21" s="42"/>
      <c r="L21" s="43"/>
      <c r="M21" s="43"/>
      <c r="N21" s="43"/>
      <c r="O21" s="43"/>
      <c r="P21" s="43"/>
      <c r="Q21" s="43"/>
      <c r="R21" s="43"/>
      <c r="S21" s="43"/>
      <c r="T21" s="43"/>
      <c r="U21" s="121"/>
      <c r="V21" s="121"/>
      <c r="W21" s="121"/>
      <c r="X21" s="43"/>
      <c r="Y21" s="43"/>
      <c r="Z21" s="43"/>
      <c r="AA21" s="43"/>
      <c r="AB21" s="43"/>
      <c r="AC21" s="43"/>
      <c r="AD21" s="43"/>
      <c r="AE21" s="43"/>
      <c r="AF21" s="220"/>
      <c r="AG21" s="220"/>
      <c r="AH21" s="220"/>
      <c r="AI21" s="220"/>
      <c r="AJ21" s="220"/>
      <c r="AK21" s="220"/>
      <c r="AL21" s="220"/>
      <c r="AM21" s="220"/>
      <c r="AN21" s="43"/>
      <c r="AO21" s="43"/>
      <c r="AP21" s="43"/>
      <c r="AQ21" s="43"/>
      <c r="AR21" s="43"/>
      <c r="AS21" s="43"/>
      <c r="AT21" s="43"/>
      <c r="AU21" s="43"/>
      <c r="AV21" s="43"/>
      <c r="AW21" s="43"/>
      <c r="AX21" s="43"/>
      <c r="AY21" s="43"/>
      <c r="AZ21" s="43"/>
      <c r="BA21" s="43"/>
      <c r="BB21" s="43"/>
      <c r="BC21" s="43"/>
      <c r="BD21" s="43"/>
      <c r="BE21" s="43"/>
      <c r="BF21" s="43"/>
      <c r="BG21" s="42"/>
      <c r="BH21" s="70"/>
      <c r="BI21" s="43"/>
      <c r="BJ21" s="70"/>
      <c r="BK21" s="70"/>
      <c r="BL21" s="70"/>
      <c r="BM21" s="70"/>
      <c r="BN21" s="66"/>
      <c r="BO21" s="70"/>
      <c r="BP21" s="70"/>
      <c r="BQ21" s="70"/>
      <c r="BR21" s="70"/>
      <c r="BS21" s="70"/>
      <c r="BT21" s="70"/>
      <c r="BU21" s="70"/>
      <c r="BV21" s="70"/>
      <c r="BW21" s="70"/>
      <c r="BX21" s="69"/>
      <c r="BY21" s="69"/>
      <c r="BZ21" s="69"/>
      <c r="CA21" s="69"/>
      <c r="CB21" s="69"/>
      <c r="CC21" s="69"/>
    </row>
    <row r="22" spans="1:81" ht="12" customHeight="1" x14ac:dyDescent="0.25">
      <c r="A22" s="65"/>
      <c r="B22" s="65"/>
      <c r="C22" s="66"/>
      <c r="D22" s="70"/>
      <c r="E22" s="70"/>
      <c r="F22" s="70"/>
      <c r="G22" s="70"/>
      <c r="H22" s="42"/>
      <c r="I22" s="42"/>
      <c r="J22" s="42"/>
      <c r="K22" s="42"/>
      <c r="L22" s="42"/>
      <c r="M22" s="44"/>
      <c r="N22" s="45" t="s">
        <v>16</v>
      </c>
      <c r="O22" s="45"/>
      <c r="P22" s="273"/>
      <c r="Q22" s="274"/>
      <c r="R22" s="274"/>
      <c r="S22" s="274"/>
      <c r="T22" s="275"/>
      <c r="U22" s="122"/>
      <c r="V22" s="122"/>
      <c r="W22" s="122"/>
      <c r="X22" s="3"/>
      <c r="Y22" s="3"/>
      <c r="Z22" s="3"/>
      <c r="AA22" s="44"/>
      <c r="AB22" s="42"/>
      <c r="AC22" s="44"/>
      <c r="AD22" s="46"/>
      <c r="AE22" s="46"/>
      <c r="AF22" s="221"/>
      <c r="AG22" s="222"/>
      <c r="AH22" s="222"/>
      <c r="AI22" s="222"/>
      <c r="AJ22" s="222"/>
      <c r="AK22" s="222"/>
      <c r="AL22" s="222"/>
      <c r="AM22" s="222"/>
      <c r="AN22" s="42"/>
      <c r="AO22" s="44"/>
      <c r="AP22" s="46" t="s">
        <v>17</v>
      </c>
      <c r="AQ22" s="42"/>
      <c r="AR22" s="42"/>
      <c r="AS22" s="42"/>
      <c r="AT22" s="273"/>
      <c r="AU22" s="274"/>
      <c r="AV22" s="274"/>
      <c r="AW22" s="274"/>
      <c r="AX22" s="275"/>
      <c r="AY22" s="42"/>
      <c r="AZ22" s="42"/>
      <c r="BA22" s="42"/>
      <c r="BB22" s="42"/>
      <c r="BC22" s="42"/>
      <c r="BD22" s="42"/>
      <c r="BE22" s="42"/>
      <c r="BF22" s="42"/>
      <c r="BG22" s="42"/>
      <c r="BH22" s="70"/>
      <c r="BI22" s="42"/>
      <c r="BJ22" s="70"/>
      <c r="BK22" s="70"/>
      <c r="BL22" s="70"/>
      <c r="BM22" s="70"/>
      <c r="BN22" s="66"/>
      <c r="BO22" s="70"/>
      <c r="BP22" s="70"/>
      <c r="BQ22" s="70"/>
      <c r="BR22" s="70"/>
      <c r="BS22" s="70"/>
      <c r="BT22" s="70"/>
      <c r="BU22" s="70"/>
      <c r="BV22" s="70"/>
      <c r="BW22" s="70"/>
      <c r="BX22" s="69"/>
      <c r="BY22" s="69"/>
      <c r="BZ22" s="69"/>
      <c r="CA22" s="69"/>
      <c r="CB22" s="69"/>
      <c r="CC22" s="69"/>
    </row>
    <row r="23" spans="1:81" ht="4.5" customHeight="1" x14ac:dyDescent="0.25">
      <c r="A23" s="65"/>
      <c r="B23" s="65"/>
      <c r="C23" s="66"/>
      <c r="D23" s="70"/>
      <c r="E23" s="70"/>
      <c r="F23" s="70"/>
      <c r="G23" s="70"/>
      <c r="H23" s="42"/>
      <c r="I23" s="42"/>
      <c r="J23" s="42"/>
      <c r="K23" s="42"/>
      <c r="L23" s="42"/>
      <c r="M23" s="44"/>
      <c r="N23" s="44"/>
      <c r="O23" s="44"/>
      <c r="P23" s="47"/>
      <c r="Q23" s="47"/>
      <c r="R23" s="47"/>
      <c r="S23" s="47"/>
      <c r="T23" s="47"/>
      <c r="U23" s="122"/>
      <c r="V23" s="122"/>
      <c r="W23" s="122"/>
      <c r="X23" s="3"/>
      <c r="Y23" s="3"/>
      <c r="Z23" s="3"/>
      <c r="AA23" s="44"/>
      <c r="AB23" s="42"/>
      <c r="AC23" s="44"/>
      <c r="AD23" s="46"/>
      <c r="AE23" s="46"/>
      <c r="AF23" s="221"/>
      <c r="AG23" s="222"/>
      <c r="AH23" s="222"/>
      <c r="AI23" s="222"/>
      <c r="AJ23" s="222"/>
      <c r="AK23" s="222"/>
      <c r="AL23" s="222"/>
      <c r="AM23" s="222"/>
      <c r="AN23" s="42"/>
      <c r="AO23" s="44"/>
      <c r="AP23" s="46"/>
      <c r="AQ23" s="42"/>
      <c r="AR23" s="42"/>
      <c r="AS23" s="42"/>
      <c r="AT23" s="48"/>
      <c r="AU23" s="48"/>
      <c r="AV23" s="48"/>
      <c r="AW23" s="48"/>
      <c r="AX23" s="48"/>
      <c r="AY23" s="42"/>
      <c r="AZ23" s="42"/>
      <c r="BA23" s="42"/>
      <c r="BB23" s="42"/>
      <c r="BC23" s="42"/>
      <c r="BD23" s="42"/>
      <c r="BE23" s="42"/>
      <c r="BF23" s="42"/>
      <c r="BG23" s="42"/>
      <c r="BH23" s="70"/>
      <c r="BI23" s="42"/>
      <c r="BJ23" s="70"/>
      <c r="BK23" s="70"/>
      <c r="BL23" s="70"/>
      <c r="BM23" s="70"/>
      <c r="BN23" s="66"/>
      <c r="BO23" s="70"/>
      <c r="BP23" s="70"/>
      <c r="BQ23" s="70"/>
      <c r="BR23" s="70"/>
      <c r="BS23" s="70"/>
      <c r="BT23" s="70"/>
      <c r="BU23" s="70"/>
      <c r="BV23" s="70"/>
      <c r="BW23" s="70"/>
      <c r="BX23" s="69"/>
      <c r="BY23" s="69"/>
      <c r="BZ23" s="69"/>
      <c r="CA23" s="69"/>
      <c r="CB23" s="69"/>
      <c r="CC23" s="69"/>
    </row>
    <row r="24" spans="1:81" ht="12.75" customHeight="1" x14ac:dyDescent="0.25">
      <c r="A24" s="65"/>
      <c r="B24" s="65"/>
      <c r="C24" s="66"/>
      <c r="D24" s="70"/>
      <c r="E24" s="71"/>
      <c r="F24" s="282" t="str">
        <f>IFERROR(IF(AQ15&gt;0,P22*AD15/AQ15,P22*AD11/AQ11),"")</f>
        <v/>
      </c>
      <c r="G24" s="282"/>
      <c r="H24" s="282"/>
      <c r="I24" s="42"/>
      <c r="J24" s="42"/>
      <c r="K24" s="42"/>
      <c r="L24" s="42"/>
      <c r="M24" s="44"/>
      <c r="N24" s="45" t="s">
        <v>18</v>
      </c>
      <c r="O24" s="45"/>
      <c r="P24" s="273"/>
      <c r="Q24" s="274"/>
      <c r="R24" s="274"/>
      <c r="S24" s="274"/>
      <c r="T24" s="275"/>
      <c r="U24" s="122"/>
      <c r="V24" s="122"/>
      <c r="W24" s="122"/>
      <c r="X24" s="3"/>
      <c r="Y24" s="3"/>
      <c r="Z24" s="3"/>
      <c r="AA24" s="46"/>
      <c r="AB24" s="46"/>
      <c r="AC24" s="46"/>
      <c r="AD24" s="46"/>
      <c r="AE24" s="46"/>
      <c r="AF24" s="221"/>
      <c r="AG24" s="223"/>
      <c r="AH24" s="223"/>
      <c r="AI24" s="223"/>
      <c r="AJ24" s="223"/>
      <c r="AK24" s="223"/>
      <c r="AL24" s="223"/>
      <c r="AM24" s="223"/>
      <c r="AN24" s="46"/>
      <c r="AO24" s="46"/>
      <c r="AP24" s="46" t="s">
        <v>32</v>
      </c>
      <c r="AQ24" s="42"/>
      <c r="AR24" s="42"/>
      <c r="AS24" s="42"/>
      <c r="AT24" s="273"/>
      <c r="AU24" s="274"/>
      <c r="AV24" s="274"/>
      <c r="AW24" s="274"/>
      <c r="AX24" s="275"/>
      <c r="AY24" s="42"/>
      <c r="AZ24" s="42"/>
      <c r="BA24" s="42"/>
      <c r="BB24" s="42"/>
      <c r="BC24" s="42"/>
      <c r="BD24" s="42"/>
      <c r="BE24" s="42"/>
      <c r="BF24" s="42"/>
      <c r="BG24" s="42"/>
      <c r="BH24" s="70"/>
      <c r="BI24" s="42"/>
      <c r="BJ24" s="70"/>
      <c r="BK24" s="70"/>
      <c r="BL24" s="70"/>
      <c r="BM24" s="70"/>
      <c r="BN24" s="66"/>
      <c r="BO24" s="70"/>
      <c r="BP24" s="70"/>
      <c r="BQ24" s="70"/>
      <c r="BR24" s="70"/>
      <c r="BS24" s="70"/>
      <c r="BT24" s="70"/>
      <c r="BU24" s="70"/>
      <c r="BV24" s="70"/>
      <c r="BW24" s="70"/>
      <c r="BX24" s="69"/>
      <c r="BY24" s="69"/>
      <c r="BZ24" s="69"/>
      <c r="CA24" s="69"/>
      <c r="CB24" s="69"/>
      <c r="CC24" s="69"/>
    </row>
    <row r="25" spans="1:81" ht="4.5" customHeight="1" x14ac:dyDescent="0.25">
      <c r="A25" s="65"/>
      <c r="B25" s="65"/>
      <c r="C25" s="66"/>
      <c r="D25" s="70"/>
      <c r="E25" s="71"/>
      <c r="F25" s="71"/>
      <c r="G25" s="71"/>
      <c r="H25" s="63"/>
      <c r="I25" s="42"/>
      <c r="J25" s="42"/>
      <c r="K25" s="42"/>
      <c r="L25" s="42"/>
      <c r="M25" s="44"/>
      <c r="N25" s="44"/>
      <c r="O25" s="44"/>
      <c r="P25" s="4"/>
      <c r="Q25" s="4"/>
      <c r="R25" s="4"/>
      <c r="S25" s="4"/>
      <c r="T25" s="4"/>
      <c r="U25" s="122"/>
      <c r="V25" s="122"/>
      <c r="W25" s="122"/>
      <c r="X25" s="3"/>
      <c r="Y25" s="3"/>
      <c r="Z25" s="46"/>
      <c r="AA25" s="42"/>
      <c r="AB25" s="49"/>
      <c r="AC25" s="49"/>
      <c r="AD25" s="49"/>
      <c r="AE25" s="49"/>
      <c r="AF25" s="224"/>
      <c r="AG25" s="224"/>
      <c r="AH25" s="224"/>
      <c r="AI25" s="224"/>
      <c r="AJ25" s="224"/>
      <c r="AK25" s="224"/>
      <c r="AL25" s="224"/>
      <c r="AM25" s="224"/>
      <c r="AN25" s="49"/>
      <c r="AO25" s="49"/>
      <c r="AP25" s="49"/>
      <c r="AQ25" s="49"/>
      <c r="AR25" s="49"/>
      <c r="AS25" s="49"/>
      <c r="AT25" s="50"/>
      <c r="AU25" s="50"/>
      <c r="AV25" s="50"/>
      <c r="AW25" s="50"/>
      <c r="AX25" s="50"/>
      <c r="AY25" s="42"/>
      <c r="AZ25" s="42"/>
      <c r="BA25" s="42"/>
      <c r="BB25" s="42"/>
      <c r="BC25" s="42"/>
      <c r="BD25" s="42"/>
      <c r="BE25" s="42"/>
      <c r="BF25" s="42"/>
      <c r="BG25" s="42"/>
      <c r="BH25" s="70"/>
      <c r="BI25" s="42"/>
      <c r="BJ25" s="70"/>
      <c r="BK25" s="70"/>
      <c r="BL25" s="70"/>
      <c r="BM25" s="70"/>
      <c r="BN25" s="66"/>
      <c r="BO25" s="70"/>
      <c r="BP25" s="70"/>
      <c r="BQ25" s="70"/>
      <c r="BR25" s="70"/>
      <c r="BS25" s="70"/>
      <c r="BT25" s="70"/>
      <c r="BU25" s="70"/>
      <c r="BV25" s="70"/>
      <c r="BW25" s="70"/>
      <c r="BX25" s="69"/>
      <c r="BY25" s="69"/>
      <c r="BZ25" s="69"/>
      <c r="CA25" s="69"/>
      <c r="CB25" s="69"/>
      <c r="CC25" s="69"/>
    </row>
    <row r="26" spans="1:81" ht="12.75" customHeight="1" x14ac:dyDescent="0.25">
      <c r="A26" s="65"/>
      <c r="B26" s="65"/>
      <c r="C26" s="66"/>
      <c r="D26" s="70"/>
      <c r="E26" s="272" t="str">
        <f>IFERROR(F24*1.03,"")</f>
        <v/>
      </c>
      <c r="F26" s="272"/>
      <c r="G26" s="78"/>
      <c r="H26" s="78"/>
      <c r="I26" s="42"/>
      <c r="J26" s="42"/>
      <c r="K26" s="42"/>
      <c r="L26" s="42"/>
      <c r="M26" s="44"/>
      <c r="N26" s="45" t="s">
        <v>37</v>
      </c>
      <c r="O26" s="44"/>
      <c r="P26" s="278">
        <f>P22*VLOOKUP(P9,Taux!$A$1:$B$5,2,0)</f>
        <v>0</v>
      </c>
      <c r="Q26" s="279"/>
      <c r="R26" s="279"/>
      <c r="S26" s="279"/>
      <c r="T26" s="280"/>
      <c r="U26" s="122"/>
      <c r="V26" s="122"/>
      <c r="W26" s="122"/>
      <c r="X26" s="3"/>
      <c r="Y26" s="3"/>
      <c r="Z26" s="42"/>
      <c r="AA26" s="42"/>
      <c r="AB26" s="51"/>
      <c r="AC26" s="51"/>
      <c r="AD26" s="46"/>
      <c r="AE26" s="46"/>
      <c r="AF26" s="144"/>
      <c r="AG26" s="144"/>
      <c r="AH26" s="144"/>
      <c r="AI26" s="144"/>
      <c r="AJ26" s="144"/>
      <c r="AK26" s="144"/>
      <c r="AL26" s="144"/>
      <c r="AM26" s="144"/>
      <c r="AN26" s="42"/>
      <c r="AO26" s="44"/>
      <c r="AP26" s="46" t="s">
        <v>33</v>
      </c>
      <c r="AQ26" s="42"/>
      <c r="AR26" s="42"/>
      <c r="AS26" s="42"/>
      <c r="AT26" s="273"/>
      <c r="AU26" s="274"/>
      <c r="AV26" s="274"/>
      <c r="AW26" s="274"/>
      <c r="AX26" s="275"/>
      <c r="AY26" s="42"/>
      <c r="AZ26" s="42"/>
      <c r="BA26" s="42"/>
      <c r="BB26" s="42"/>
      <c r="BC26" s="42"/>
      <c r="BD26" s="42"/>
      <c r="BE26" s="42"/>
      <c r="BF26" s="42"/>
      <c r="BG26" s="42"/>
      <c r="BH26" s="70"/>
      <c r="BI26" s="42"/>
      <c r="BJ26" s="70"/>
      <c r="BK26" s="70"/>
      <c r="BL26" s="70"/>
      <c r="BM26" s="70"/>
      <c r="BN26" s="66"/>
      <c r="BO26" s="70"/>
      <c r="BP26" s="70"/>
      <c r="BQ26" s="70"/>
      <c r="BR26" s="70"/>
      <c r="BS26" s="70"/>
      <c r="BT26" s="70"/>
      <c r="BU26" s="70"/>
      <c r="BV26" s="70"/>
      <c r="BW26" s="70"/>
      <c r="BX26" s="69"/>
      <c r="BY26" s="69"/>
      <c r="BZ26" s="69"/>
      <c r="CA26" s="69"/>
      <c r="CB26" s="69"/>
      <c r="CC26" s="69"/>
    </row>
    <row r="27" spans="1:81" ht="4.5" customHeight="1" x14ac:dyDescent="0.25">
      <c r="A27" s="65"/>
      <c r="B27" s="65"/>
      <c r="C27" s="66"/>
      <c r="D27" s="70"/>
      <c r="E27" s="71"/>
      <c r="F27" s="64"/>
      <c r="G27" s="64"/>
      <c r="H27" s="64"/>
      <c r="I27" s="42"/>
      <c r="J27" s="42"/>
      <c r="K27" s="42"/>
      <c r="L27" s="42"/>
      <c r="M27" s="44"/>
      <c r="N27" s="44"/>
      <c r="O27" s="44"/>
      <c r="P27" s="276" t="str">
        <f>IFERROR((1-AT26/P22)*P26,"")</f>
        <v/>
      </c>
      <c r="Q27" s="276"/>
      <c r="R27" s="276"/>
      <c r="S27" s="276"/>
      <c r="T27" s="276"/>
      <c r="U27" s="123"/>
      <c r="V27" s="123"/>
      <c r="W27" s="123"/>
      <c r="X27" s="46"/>
      <c r="Y27" s="46"/>
      <c r="Z27" s="49"/>
      <c r="AA27" s="49"/>
      <c r="AB27" s="51"/>
      <c r="AC27" s="51"/>
      <c r="AD27" s="51"/>
      <c r="AE27" s="51"/>
      <c r="AF27" s="225"/>
      <c r="AG27" s="225"/>
      <c r="AH27" s="225"/>
      <c r="AI27" s="225"/>
      <c r="AJ27" s="225"/>
      <c r="AK27" s="225"/>
      <c r="AL27" s="225"/>
      <c r="AM27" s="225"/>
      <c r="AN27" s="51"/>
      <c r="AO27" s="51"/>
      <c r="AP27" s="51"/>
      <c r="AQ27" s="51"/>
      <c r="AR27" s="51"/>
      <c r="AS27" s="51"/>
      <c r="AT27" s="52"/>
      <c r="AU27" s="52"/>
      <c r="AV27" s="52"/>
      <c r="AW27" s="52"/>
      <c r="AX27" s="52"/>
      <c r="AY27" s="42"/>
      <c r="AZ27" s="42"/>
      <c r="BA27" s="42"/>
      <c r="BB27" s="42"/>
      <c r="BC27" s="42"/>
      <c r="BD27" s="42"/>
      <c r="BE27" s="42"/>
      <c r="BF27" s="42"/>
      <c r="BG27" s="42"/>
      <c r="BH27" s="70"/>
      <c r="BI27" s="42"/>
      <c r="BJ27" s="70"/>
      <c r="BK27" s="70"/>
      <c r="BL27" s="70"/>
      <c r="BM27" s="70"/>
      <c r="BN27" s="66"/>
      <c r="BO27" s="70"/>
      <c r="BP27" s="70"/>
      <c r="BQ27" s="70"/>
      <c r="BR27" s="70"/>
      <c r="BS27" s="70"/>
      <c r="BT27" s="70"/>
      <c r="BU27" s="70"/>
      <c r="BV27" s="70"/>
      <c r="BW27" s="70"/>
      <c r="BX27" s="69"/>
      <c r="BY27" s="69"/>
      <c r="BZ27" s="69"/>
      <c r="CA27" s="69"/>
      <c r="CB27" s="69"/>
      <c r="CC27" s="69"/>
    </row>
    <row r="28" spans="1:81" ht="12" customHeight="1" x14ac:dyDescent="0.25">
      <c r="A28" s="65"/>
      <c r="B28" s="65"/>
      <c r="C28" s="66"/>
      <c r="D28" s="70"/>
      <c r="E28" s="71"/>
      <c r="F28" s="272" t="str">
        <f>IFERROR(F24*0.97,"")</f>
        <v/>
      </c>
      <c r="G28" s="277"/>
      <c r="H28" s="277"/>
      <c r="I28" s="42"/>
      <c r="J28" s="42"/>
      <c r="K28" s="42"/>
      <c r="L28" s="42"/>
      <c r="M28" s="42"/>
      <c r="N28" s="45" t="s">
        <v>20</v>
      </c>
      <c r="O28" s="42"/>
      <c r="P28" s="278" t="str">
        <f>IFERROR(ROUND(IF($P$27&gt;=$AT$29-$AU$36-AZ36-$BG$36,($AT$29-$AU$36-$BG$36-$AZ$36)*$P$26/$P$22,$P$27),0),"")</f>
        <v/>
      </c>
      <c r="Q28" s="279"/>
      <c r="R28" s="279"/>
      <c r="S28" s="279"/>
      <c r="T28" s="280"/>
      <c r="U28" s="63"/>
      <c r="V28" s="63"/>
      <c r="W28" s="63"/>
      <c r="X28" s="42"/>
      <c r="Y28" s="51"/>
      <c r="Z28" s="51"/>
      <c r="AA28" s="51"/>
      <c r="AB28" s="51"/>
      <c r="AC28" s="51"/>
      <c r="AD28" s="51"/>
      <c r="AE28" s="51"/>
      <c r="AF28" s="225"/>
      <c r="AG28" s="225"/>
      <c r="AH28" s="225"/>
      <c r="AI28" s="225"/>
      <c r="AJ28" s="225"/>
      <c r="AK28" s="225"/>
      <c r="AL28" s="225"/>
      <c r="AM28" s="225"/>
      <c r="AN28" s="51"/>
      <c r="AO28" s="51"/>
      <c r="AP28" s="51"/>
      <c r="AQ28" s="51"/>
      <c r="AR28" s="51"/>
      <c r="AS28" s="51"/>
      <c r="AT28" s="52"/>
      <c r="AU28" s="52"/>
      <c r="AV28" s="52"/>
      <c r="AW28" s="52"/>
      <c r="AX28" s="52"/>
      <c r="AY28" s="42"/>
      <c r="AZ28" s="42"/>
      <c r="BA28" s="42"/>
      <c r="BB28" s="42"/>
      <c r="BC28" s="42"/>
      <c r="BD28" s="42"/>
      <c r="BE28" s="42"/>
      <c r="BF28" s="42"/>
      <c r="BG28" s="42"/>
      <c r="BH28" s="70"/>
      <c r="BI28" s="42"/>
      <c r="BJ28" s="70"/>
      <c r="BK28" s="70"/>
      <c r="BL28" s="70"/>
      <c r="BM28" s="70"/>
      <c r="BN28" s="66"/>
      <c r="BO28" s="283"/>
      <c r="BP28" s="283"/>
      <c r="BQ28" s="283"/>
      <c r="BR28" s="283"/>
      <c r="BS28" s="283"/>
      <c r="BT28" s="283"/>
      <c r="BU28" s="283"/>
      <c r="BV28" s="283"/>
      <c r="BW28" s="283"/>
      <c r="BX28" s="283"/>
      <c r="BY28" s="283"/>
      <c r="BZ28" s="69"/>
      <c r="CA28" s="69"/>
      <c r="CB28" s="69"/>
      <c r="CC28" s="69"/>
    </row>
    <row r="29" spans="1:81" ht="13.5" customHeight="1" x14ac:dyDescent="0.25">
      <c r="A29" s="65"/>
      <c r="B29" s="65"/>
      <c r="C29" s="66"/>
      <c r="D29" s="70"/>
      <c r="E29" s="71"/>
      <c r="F29" s="71"/>
      <c r="G29" s="71"/>
      <c r="H29" s="63"/>
      <c r="I29" s="42"/>
      <c r="J29" s="42"/>
      <c r="K29" s="42"/>
      <c r="L29" s="42"/>
      <c r="M29" s="42"/>
      <c r="N29" s="45"/>
      <c r="O29" s="42"/>
      <c r="P29" s="5"/>
      <c r="Q29" s="5"/>
      <c r="R29" s="5"/>
      <c r="S29" s="5"/>
      <c r="T29" s="5"/>
      <c r="U29" s="124"/>
      <c r="V29" s="124"/>
      <c r="W29" s="124"/>
      <c r="X29" s="42"/>
      <c r="Y29" s="51"/>
      <c r="Z29" s="51"/>
      <c r="AA29" s="51"/>
      <c r="AB29" s="49"/>
      <c r="AC29" s="49"/>
      <c r="AD29" s="53"/>
      <c r="AE29" s="53"/>
      <c r="AF29" s="224"/>
      <c r="AG29" s="224"/>
      <c r="AH29" s="224"/>
      <c r="AI29" s="224"/>
      <c r="AJ29" s="224"/>
      <c r="AK29" s="224"/>
      <c r="AL29" s="224"/>
      <c r="AM29" s="224"/>
      <c r="AN29" s="49"/>
      <c r="AO29" s="49"/>
      <c r="AP29" s="53" t="s">
        <v>28</v>
      </c>
      <c r="AQ29" s="49"/>
      <c r="AR29" s="49"/>
      <c r="AS29" s="49"/>
      <c r="AT29" s="278">
        <f>P22-AT22-AT24-AT26</f>
        <v>0</v>
      </c>
      <c r="AU29" s="279"/>
      <c r="AV29" s="279"/>
      <c r="AW29" s="279"/>
      <c r="AX29" s="280"/>
      <c r="AY29" s="42"/>
      <c r="AZ29" s="42"/>
      <c r="BA29" s="340"/>
      <c r="BB29" s="340"/>
      <c r="BC29" s="340"/>
      <c r="BD29" s="340"/>
      <c r="BE29" s="340"/>
      <c r="BF29" s="340"/>
      <c r="BG29" s="340"/>
      <c r="BH29" s="340"/>
      <c r="BI29" s="340"/>
      <c r="BJ29" s="340"/>
      <c r="BK29" s="340"/>
      <c r="BL29" s="340"/>
      <c r="BM29" s="340"/>
      <c r="BN29" s="66"/>
      <c r="BO29" s="81"/>
      <c r="BP29" s="81"/>
      <c r="BQ29" s="81"/>
      <c r="BR29" s="81"/>
      <c r="BS29" s="70"/>
      <c r="BT29" s="70"/>
      <c r="BU29" s="70"/>
      <c r="BV29" s="70"/>
      <c r="BW29" s="70"/>
      <c r="BX29" s="69"/>
      <c r="BY29" s="69"/>
      <c r="BZ29" s="69"/>
      <c r="CA29" s="69"/>
      <c r="CB29" s="69"/>
      <c r="CC29" s="69"/>
    </row>
    <row r="30" spans="1:81" ht="10.5" customHeight="1" x14ac:dyDescent="0.25">
      <c r="A30" s="65"/>
      <c r="B30" s="65"/>
      <c r="C30" s="66"/>
      <c r="D30" s="70"/>
      <c r="E30" s="79"/>
      <c r="F30" s="79"/>
      <c r="G30" s="79"/>
      <c r="H30" s="54"/>
      <c r="I30" s="42"/>
      <c r="J30" s="42"/>
      <c r="K30" s="42"/>
      <c r="L30" s="42"/>
      <c r="M30" s="49"/>
      <c r="N30" s="42"/>
      <c r="O30" s="42"/>
      <c r="P30" s="54"/>
      <c r="Q30" s="54"/>
      <c r="R30" s="54"/>
      <c r="S30" s="54"/>
      <c r="T30" s="54"/>
      <c r="U30" s="63"/>
      <c r="V30" s="63"/>
      <c r="W30" s="63"/>
      <c r="X30" s="69"/>
      <c r="Y30" s="69"/>
      <c r="Z30" s="69"/>
      <c r="AA30" s="69"/>
      <c r="AB30" s="69"/>
      <c r="AC30" s="69"/>
      <c r="AD30" s="69"/>
      <c r="AE30" s="69"/>
      <c r="AF30" s="226"/>
      <c r="AG30" s="226"/>
      <c r="AH30" s="226"/>
      <c r="AI30" s="226"/>
      <c r="AJ30" s="226"/>
      <c r="AK30" s="226"/>
      <c r="AL30" s="226"/>
      <c r="AM30" s="226"/>
      <c r="AN30" s="69"/>
      <c r="AO30" s="69"/>
      <c r="AP30" s="69"/>
      <c r="AQ30" s="69"/>
      <c r="AR30" s="69"/>
      <c r="AS30" s="69"/>
      <c r="AT30" s="69"/>
      <c r="AU30" s="69"/>
      <c r="AV30" s="69"/>
      <c r="AW30" s="69"/>
      <c r="AX30" s="69"/>
      <c r="AY30" s="42"/>
      <c r="AZ30" s="42"/>
      <c r="BA30" s="340"/>
      <c r="BB30" s="340"/>
      <c r="BC30" s="340"/>
      <c r="BD30" s="340"/>
      <c r="BE30" s="340"/>
      <c r="BF30" s="340"/>
      <c r="BG30" s="340"/>
      <c r="BH30" s="340"/>
      <c r="BI30" s="340"/>
      <c r="BJ30" s="340"/>
      <c r="BK30" s="340"/>
      <c r="BL30" s="340"/>
      <c r="BM30" s="340"/>
      <c r="BN30" s="66"/>
      <c r="BO30" s="70"/>
      <c r="BP30" s="70"/>
      <c r="BQ30" s="70"/>
      <c r="BR30" s="70"/>
      <c r="BS30" s="70"/>
      <c r="BT30" s="70"/>
      <c r="BU30" s="70"/>
      <c r="BV30" s="70"/>
      <c r="BW30" s="70"/>
      <c r="BX30" s="69"/>
      <c r="BY30" s="69"/>
      <c r="BZ30" s="69"/>
      <c r="CA30" s="69"/>
      <c r="CB30" s="69"/>
      <c r="CC30" s="69"/>
    </row>
    <row r="31" spans="1:81" ht="8.25" customHeight="1" x14ac:dyDescent="0.25">
      <c r="A31" s="65"/>
      <c r="B31" s="65"/>
      <c r="C31" s="66"/>
      <c r="D31" s="70"/>
      <c r="E31" s="79"/>
      <c r="F31" s="79"/>
      <c r="G31" s="79"/>
      <c r="H31" s="54"/>
      <c r="I31" s="42"/>
      <c r="J31" s="42"/>
      <c r="K31" s="42"/>
      <c r="L31" s="42"/>
      <c r="M31" s="49"/>
      <c r="N31" s="42"/>
      <c r="O31" s="42"/>
      <c r="P31" s="54"/>
      <c r="Q31" s="54"/>
      <c r="R31" s="54"/>
      <c r="S31" s="54"/>
      <c r="T31" s="54"/>
      <c r="U31" s="63"/>
      <c r="V31" s="63"/>
      <c r="W31" s="63"/>
      <c r="X31" s="69"/>
      <c r="Y31" s="69"/>
      <c r="Z31" s="69"/>
      <c r="AA31" s="69"/>
      <c r="AB31" s="69"/>
      <c r="AC31" s="69"/>
      <c r="AD31" s="69"/>
      <c r="AE31" s="69"/>
      <c r="AF31" s="226"/>
      <c r="AG31" s="226"/>
      <c r="AH31" s="226"/>
      <c r="AI31" s="226"/>
      <c r="AJ31" s="226"/>
      <c r="AK31" s="226"/>
      <c r="AL31" s="226"/>
      <c r="AM31" s="226"/>
      <c r="AN31" s="69"/>
      <c r="AO31" s="69"/>
      <c r="AP31" s="69"/>
      <c r="AQ31" s="69"/>
      <c r="AR31" s="69"/>
      <c r="AS31" s="69"/>
      <c r="AT31" s="69"/>
      <c r="AU31" s="69"/>
      <c r="AV31" s="69"/>
      <c r="AW31" s="69"/>
      <c r="AX31" s="69"/>
      <c r="AY31" s="42"/>
      <c r="AZ31" s="42"/>
      <c r="BA31" s="42"/>
      <c r="BB31" s="42"/>
      <c r="BC31" s="42"/>
      <c r="BD31" s="42"/>
      <c r="BE31" s="42"/>
      <c r="BF31" s="42"/>
      <c r="BG31" s="42"/>
      <c r="BH31" s="70"/>
      <c r="BI31" s="42"/>
      <c r="BJ31" s="70"/>
      <c r="BK31" s="70"/>
      <c r="BL31" s="70"/>
      <c r="BM31" s="70"/>
      <c r="BN31" s="66"/>
      <c r="BO31" s="70"/>
      <c r="BP31" s="70"/>
      <c r="BQ31" s="70"/>
      <c r="BR31" s="70"/>
      <c r="BS31" s="70"/>
      <c r="BT31" s="70"/>
      <c r="BU31" s="70"/>
      <c r="BV31" s="70"/>
      <c r="BW31" s="70"/>
      <c r="BX31" s="69"/>
      <c r="BY31" s="69"/>
      <c r="BZ31" s="69"/>
      <c r="CA31" s="69"/>
      <c r="CB31" s="69"/>
      <c r="CC31" s="69"/>
    </row>
    <row r="32" spans="1:81" ht="18.75" customHeight="1" x14ac:dyDescent="0.25">
      <c r="A32" s="65"/>
      <c r="B32" s="65"/>
      <c r="C32" s="66"/>
      <c r="D32" s="70"/>
      <c r="E32" s="79"/>
      <c r="F32" s="79"/>
      <c r="G32" s="79"/>
      <c r="H32" s="54"/>
      <c r="I32" s="42"/>
      <c r="J32" s="42"/>
      <c r="K32" s="42"/>
      <c r="L32" s="42"/>
      <c r="M32" s="49"/>
      <c r="N32" s="42"/>
      <c r="O32" s="42"/>
      <c r="P32" s="54"/>
      <c r="Q32" s="54"/>
      <c r="R32" s="54"/>
      <c r="S32" s="54"/>
      <c r="T32" s="54"/>
      <c r="U32" s="63"/>
      <c r="V32" s="63"/>
      <c r="W32" s="63"/>
      <c r="X32" s="69"/>
      <c r="Y32" s="69"/>
      <c r="Z32" s="69"/>
      <c r="AA32" s="69"/>
      <c r="AB32" s="69"/>
      <c r="AC32" s="69"/>
      <c r="AD32" s="69"/>
      <c r="AE32" s="69"/>
      <c r="AF32" s="226"/>
      <c r="AG32" s="226"/>
      <c r="AH32" s="226"/>
      <c r="AI32" s="226"/>
      <c r="AJ32" s="226"/>
      <c r="AK32" s="226"/>
      <c r="AL32" s="226"/>
      <c r="AM32" s="226"/>
      <c r="AN32" s="69"/>
      <c r="AO32" s="69"/>
      <c r="AP32" s="69"/>
      <c r="AQ32" s="69"/>
      <c r="AR32" s="69"/>
      <c r="AS32" s="69"/>
      <c r="AT32" s="69"/>
      <c r="AU32" s="69"/>
      <c r="AV32" s="69"/>
      <c r="AW32" s="69"/>
      <c r="AX32" s="69"/>
      <c r="AY32" s="42"/>
      <c r="AZ32" s="42"/>
      <c r="BA32" s="42"/>
      <c r="BB32" s="42"/>
      <c r="BC32" s="42"/>
      <c r="BD32" s="42"/>
      <c r="BE32" s="42"/>
      <c r="BF32" s="42"/>
      <c r="BG32" s="42"/>
      <c r="BH32" s="70"/>
      <c r="BI32" s="42"/>
      <c r="BJ32" s="70"/>
      <c r="BK32" s="70"/>
      <c r="BL32" s="70"/>
      <c r="BM32" s="70"/>
      <c r="BN32" s="66"/>
      <c r="BO32" s="300" t="s">
        <v>61</v>
      </c>
      <c r="BP32" s="241"/>
      <c r="BQ32" s="303" t="s">
        <v>59</v>
      </c>
      <c r="BR32" s="303"/>
      <c r="BS32" s="303"/>
      <c r="BT32" s="303"/>
      <c r="BU32" s="303"/>
      <c r="BV32" s="303"/>
      <c r="BW32" s="240"/>
      <c r="BX32" s="300" t="s">
        <v>69</v>
      </c>
      <c r="BY32" s="69"/>
      <c r="BZ32" s="285" t="s">
        <v>67</v>
      </c>
      <c r="CA32" s="285"/>
      <c r="CB32" s="285"/>
      <c r="CC32" s="285"/>
    </row>
    <row r="33" spans="1:81" ht="24.75" customHeight="1" x14ac:dyDescent="0.25">
      <c r="A33" s="65"/>
      <c r="B33" s="65"/>
      <c r="C33" s="66"/>
      <c r="D33" s="69"/>
      <c r="E33" s="69"/>
      <c r="F33" s="69"/>
      <c r="G33" s="69"/>
      <c r="H33" s="70"/>
      <c r="I33" s="70"/>
      <c r="J33" s="42"/>
      <c r="K33" s="42"/>
      <c r="L33" s="304" t="s">
        <v>35</v>
      </c>
      <c r="M33" s="304"/>
      <c r="N33" s="304"/>
      <c r="O33" s="304"/>
      <c r="P33" s="42"/>
      <c r="Q33" s="304" t="s">
        <v>36</v>
      </c>
      <c r="R33" s="304"/>
      <c r="S33" s="304"/>
      <c r="T33" s="304"/>
      <c r="U33" s="63"/>
      <c r="V33" s="63"/>
      <c r="W33" s="63"/>
      <c r="X33" s="305" t="s">
        <v>38</v>
      </c>
      <c r="Y33" s="305"/>
      <c r="Z33" s="305"/>
      <c r="AA33" s="305"/>
      <c r="AB33" s="49"/>
      <c r="AC33" s="305" t="s">
        <v>26</v>
      </c>
      <c r="AD33" s="305"/>
      <c r="AE33" s="305"/>
      <c r="AF33" s="305"/>
      <c r="AG33" s="144"/>
      <c r="AH33" s="144"/>
      <c r="AI33" s="144"/>
      <c r="AJ33" s="144"/>
      <c r="AK33" s="144"/>
      <c r="AL33" s="144"/>
      <c r="AM33" s="144"/>
      <c r="AN33" s="306" t="s">
        <v>27</v>
      </c>
      <c r="AO33" s="306"/>
      <c r="AP33" s="306"/>
      <c r="AQ33" s="306"/>
      <c r="AR33" s="175"/>
      <c r="AS33" s="175"/>
      <c r="AT33" s="42"/>
      <c r="AU33" s="287" t="s">
        <v>29</v>
      </c>
      <c r="AV33" s="287"/>
      <c r="AW33" s="287"/>
      <c r="AX33" s="287"/>
      <c r="AY33" s="44"/>
      <c r="AZ33" s="286" t="s">
        <v>78</v>
      </c>
      <c r="BA33" s="286"/>
      <c r="BB33" s="286"/>
      <c r="BC33" s="286"/>
      <c r="BD33" s="44"/>
      <c r="BE33" s="44"/>
      <c r="BF33" s="44"/>
      <c r="BG33" s="287" t="s">
        <v>30</v>
      </c>
      <c r="BH33" s="287"/>
      <c r="BI33" s="287"/>
      <c r="BJ33" s="287"/>
      <c r="BK33" s="70"/>
      <c r="BL33" s="70"/>
      <c r="BM33" s="70"/>
      <c r="BN33" s="66"/>
      <c r="BO33" s="301"/>
      <c r="BP33" s="241"/>
      <c r="BQ33" s="288" t="s">
        <v>63</v>
      </c>
      <c r="BR33" s="72"/>
      <c r="BS33" s="290" t="s">
        <v>60</v>
      </c>
      <c r="BT33" s="82"/>
      <c r="BU33" s="290" t="s">
        <v>62</v>
      </c>
      <c r="BV33" s="82"/>
      <c r="BW33" s="83"/>
      <c r="BX33" s="301"/>
      <c r="BY33" s="69"/>
      <c r="BZ33" s="292" t="s">
        <v>43</v>
      </c>
      <c r="CA33" s="292" t="s">
        <v>47</v>
      </c>
      <c r="CB33" s="292" t="s">
        <v>68</v>
      </c>
      <c r="CC33" s="292" t="s">
        <v>70</v>
      </c>
    </row>
    <row r="34" spans="1:81" ht="19.5" customHeight="1" x14ac:dyDescent="0.25">
      <c r="A34" s="65"/>
      <c r="B34" s="65"/>
      <c r="C34" s="66"/>
      <c r="D34" s="69"/>
      <c r="E34" s="69"/>
      <c r="F34" s="69"/>
      <c r="G34" s="69"/>
      <c r="H34" s="42"/>
      <c r="I34" s="42"/>
      <c r="J34" s="42"/>
      <c r="K34" s="42"/>
      <c r="L34" s="304"/>
      <c r="M34" s="304"/>
      <c r="N34" s="304"/>
      <c r="O34" s="304"/>
      <c r="P34" s="42"/>
      <c r="Q34" s="304"/>
      <c r="R34" s="304"/>
      <c r="S34" s="304"/>
      <c r="T34" s="304"/>
      <c r="U34" s="62"/>
      <c r="V34" s="62"/>
      <c r="W34" s="62"/>
      <c r="X34" s="305"/>
      <c r="Y34" s="305"/>
      <c r="Z34" s="305"/>
      <c r="AA34" s="305"/>
      <c r="AB34" s="55"/>
      <c r="AC34" s="305"/>
      <c r="AD34" s="305"/>
      <c r="AE34" s="305"/>
      <c r="AF34" s="305"/>
      <c r="AG34" s="148"/>
      <c r="AH34" s="148"/>
      <c r="AI34" s="148"/>
      <c r="AJ34" s="148"/>
      <c r="AK34" s="148"/>
      <c r="AL34" s="148"/>
      <c r="AM34" s="148"/>
      <c r="AN34" s="306"/>
      <c r="AO34" s="306"/>
      <c r="AP34" s="306"/>
      <c r="AQ34" s="306"/>
      <c r="AR34" s="175"/>
      <c r="AS34" s="175"/>
      <c r="AT34" s="132"/>
      <c r="AU34" s="293">
        <f>IF(AS42="X",IF(OR(P9="Zone A",P9="Zone Abis"),9000*SUM($X$11:$AF$11),IF(P9="Zone B1",6500*SUM($X$11:$AF$11),5000*SUM($X$11:$AF$11))),IF(OR(P9="Zone A",P9="Zone Abis"),9000*SUM($X$11:$AC$11),IF(P9="Zone B1",6500*SUM($X$11:$AC$11),5000*SUM($X$11:$AC$11))))</f>
        <v>0</v>
      </c>
      <c r="AV34" s="293"/>
      <c r="AW34" s="293"/>
      <c r="AX34" s="293"/>
      <c r="AY34" s="72"/>
      <c r="AZ34" s="293">
        <f>IF(AS42="X",AQ13*5000,(AQ13-AD13)*5000)</f>
        <v>0</v>
      </c>
      <c r="BA34" s="293"/>
      <c r="BB34" s="293"/>
      <c r="BC34" s="293"/>
      <c r="BD34" s="72"/>
      <c r="BE34" s="72"/>
      <c r="BF34" s="72"/>
      <c r="BG34" s="293">
        <f>IF(BE42="X",15000*($AQ$11-$AG$11),15000*($AQ$11-$AG$11-$AD$11))</f>
        <v>0</v>
      </c>
      <c r="BH34" s="293"/>
      <c r="BI34" s="293"/>
      <c r="BJ34" s="293"/>
      <c r="BK34" s="70"/>
      <c r="BL34" s="70"/>
      <c r="BM34" s="70"/>
      <c r="BN34" s="66"/>
      <c r="BO34" s="302"/>
      <c r="BP34" s="241"/>
      <c r="BQ34" s="289"/>
      <c r="BR34" s="72"/>
      <c r="BS34" s="291"/>
      <c r="BT34" s="82"/>
      <c r="BU34" s="291"/>
      <c r="BV34" s="82"/>
      <c r="BW34" s="83"/>
      <c r="BX34" s="302"/>
      <c r="BY34" s="110"/>
      <c r="BZ34" s="292"/>
      <c r="CA34" s="292"/>
      <c r="CB34" s="292"/>
      <c r="CC34" s="292"/>
    </row>
    <row r="35" spans="1:81" ht="5.25" customHeight="1" x14ac:dyDescent="0.25">
      <c r="A35" s="65"/>
      <c r="B35" s="65"/>
      <c r="C35" s="66"/>
      <c r="D35" s="69"/>
      <c r="E35" s="69"/>
      <c r="F35" s="69"/>
      <c r="G35" s="69"/>
      <c r="H35" s="42"/>
      <c r="I35" s="42"/>
      <c r="J35" s="42"/>
      <c r="K35" s="42"/>
      <c r="L35" s="42"/>
      <c r="M35" s="42"/>
      <c r="N35" s="42"/>
      <c r="O35" s="42"/>
      <c r="P35" s="42"/>
      <c r="Q35" s="42"/>
      <c r="R35" s="42"/>
      <c r="S35" s="42"/>
      <c r="T35" s="42"/>
      <c r="U35" s="63"/>
      <c r="V35" s="63"/>
      <c r="W35" s="63"/>
      <c r="X35" s="42"/>
      <c r="Y35" s="42"/>
      <c r="Z35" s="53"/>
      <c r="AA35" s="42"/>
      <c r="AB35" s="42"/>
      <c r="AC35" s="42"/>
      <c r="AD35" s="42"/>
      <c r="AE35" s="42"/>
      <c r="AF35" s="144"/>
      <c r="AG35" s="144"/>
      <c r="AH35" s="144"/>
      <c r="AI35" s="144"/>
      <c r="AJ35" s="144"/>
      <c r="AK35" s="144"/>
      <c r="AL35" s="144"/>
      <c r="AM35" s="144"/>
      <c r="AN35" s="42"/>
      <c r="AO35" s="42"/>
      <c r="AP35" s="42"/>
      <c r="AQ35" s="42"/>
      <c r="AR35" s="175"/>
      <c r="AS35" s="175"/>
      <c r="AT35" s="133"/>
      <c r="AU35" s="42"/>
      <c r="AV35" s="42"/>
      <c r="AW35" s="42"/>
      <c r="AX35" s="42"/>
      <c r="AY35" s="42"/>
      <c r="AZ35" s="42"/>
      <c r="BA35" s="42"/>
      <c r="BB35" s="42"/>
      <c r="BC35" s="42"/>
      <c r="BD35" s="42"/>
      <c r="BE35" s="42"/>
      <c r="BF35" s="42"/>
      <c r="BG35" s="42"/>
      <c r="BH35" s="42"/>
      <c r="BI35" s="42"/>
      <c r="BJ35" s="70"/>
      <c r="BK35" s="70"/>
      <c r="BL35" s="70"/>
      <c r="BM35" s="70"/>
      <c r="BN35" s="66"/>
      <c r="BO35" s="84"/>
      <c r="BP35" s="239"/>
      <c r="BQ35" s="239"/>
      <c r="BR35" s="239"/>
      <c r="BS35" s="85"/>
      <c r="BT35" s="85"/>
      <c r="BU35" s="85"/>
      <c r="BV35" s="85"/>
      <c r="BW35" s="83"/>
      <c r="BX35" s="69"/>
      <c r="BY35" s="86"/>
      <c r="BZ35" s="86"/>
      <c r="CA35" s="86"/>
      <c r="CB35" s="86"/>
      <c r="CC35" s="86"/>
    </row>
    <row r="36" spans="1:81" ht="14.25" customHeight="1" x14ac:dyDescent="0.25">
      <c r="A36" s="65"/>
      <c r="B36" s="65"/>
      <c r="C36" s="66"/>
      <c r="D36" s="69"/>
      <c r="E36" s="69"/>
      <c r="F36" s="69"/>
      <c r="G36" s="69"/>
      <c r="H36" s="42"/>
      <c r="I36" s="49"/>
      <c r="J36" s="56" t="s">
        <v>7</v>
      </c>
      <c r="K36" s="42"/>
      <c r="L36" s="316">
        <f>L38+L40+L42+L46</f>
        <v>0</v>
      </c>
      <c r="M36" s="317"/>
      <c r="N36" s="317"/>
      <c r="O36" s="318"/>
      <c r="P36" s="7"/>
      <c r="Q36" s="316">
        <f>Q38+Q40+Q42+Q46</f>
        <v>0</v>
      </c>
      <c r="R36" s="317"/>
      <c r="S36" s="317"/>
      <c r="T36" s="318"/>
      <c r="U36" s="229"/>
      <c r="V36" s="229"/>
      <c r="W36" s="142"/>
      <c r="X36" s="278" t="str">
        <f>IFERROR(X38+X40+X42+X46,"")</f>
        <v/>
      </c>
      <c r="Y36" s="279"/>
      <c r="Z36" s="279"/>
      <c r="AA36" s="280"/>
      <c r="AB36" s="8"/>
      <c r="AC36" s="278">
        <f>AC38+AC40+AC42+AC46</f>
        <v>0</v>
      </c>
      <c r="AD36" s="279"/>
      <c r="AE36" s="279"/>
      <c r="AF36" s="280"/>
      <c r="AG36" s="113"/>
      <c r="AH36" s="145"/>
      <c r="AI36" s="113"/>
      <c r="AJ36" s="208"/>
      <c r="AK36" s="191"/>
      <c r="AL36" s="191"/>
      <c r="AM36" s="191"/>
      <c r="AN36" s="313">
        <f>AT29-AC36-AU36-BG36-AZ36</f>
        <v>0</v>
      </c>
      <c r="AO36" s="314"/>
      <c r="AP36" s="314"/>
      <c r="AQ36" s="315"/>
      <c r="AR36" s="175"/>
      <c r="AS36" s="175"/>
      <c r="AT36" s="134"/>
      <c r="AU36" s="273"/>
      <c r="AV36" s="274"/>
      <c r="AW36" s="274"/>
      <c r="AX36" s="275"/>
      <c r="AY36" s="4"/>
      <c r="AZ36" s="273"/>
      <c r="BA36" s="274"/>
      <c r="BB36" s="274"/>
      <c r="BC36" s="275"/>
      <c r="BD36" s="4"/>
      <c r="BE36" s="4"/>
      <c r="BF36" s="4"/>
      <c r="BG36" s="273"/>
      <c r="BH36" s="274"/>
      <c r="BI36" s="274"/>
      <c r="BJ36" s="275"/>
      <c r="BK36" s="70"/>
      <c r="BL36" s="70"/>
      <c r="BM36" s="70"/>
      <c r="BN36" s="66"/>
      <c r="BO36" s="87">
        <f>L36+Q36</f>
        <v>0</v>
      </c>
      <c r="BP36" s="88"/>
      <c r="BQ36" s="89">
        <f>AT24-Q36</f>
        <v>0</v>
      </c>
      <c r="BR36" s="90"/>
      <c r="BS36" s="91">
        <f>AT22+AT26-L36</f>
        <v>0</v>
      </c>
      <c r="BT36" s="92"/>
      <c r="BU36" s="93">
        <f>BQ36+BS36</f>
        <v>0</v>
      </c>
      <c r="BV36" s="92"/>
      <c r="BW36" s="94"/>
      <c r="BX36" s="96">
        <f>P22</f>
        <v>0</v>
      </c>
      <c r="BY36" s="95"/>
      <c r="BZ36" s="95" t="e">
        <f>BZ38+BZ40+BZ42+BZ44+BZ46</f>
        <v>#VALUE!</v>
      </c>
      <c r="CA36" s="95"/>
      <c r="CB36" s="95">
        <f>CB38+CB40+CB42+CB44+CB46</f>
        <v>0</v>
      </c>
      <c r="CC36" s="95" t="e">
        <f>CC38+CC40+CC42+CC46</f>
        <v>#VALUE!</v>
      </c>
    </row>
    <row r="37" spans="1:81" ht="10.5" customHeight="1" x14ac:dyDescent="0.25">
      <c r="A37" s="65"/>
      <c r="B37" s="65"/>
      <c r="C37" s="66"/>
      <c r="D37" s="69"/>
      <c r="E37" s="69"/>
      <c r="F37" s="69"/>
      <c r="G37" s="69"/>
      <c r="H37" s="42"/>
      <c r="I37" s="49"/>
      <c r="J37" s="44"/>
      <c r="K37" s="42"/>
      <c r="L37" s="48"/>
      <c r="M37" s="48"/>
      <c r="N37" s="48"/>
      <c r="O37" s="48"/>
      <c r="P37" s="48"/>
      <c r="Q37" s="48"/>
      <c r="R37" s="48"/>
      <c r="S37" s="48"/>
      <c r="T37" s="48"/>
      <c r="U37" s="153"/>
      <c r="V37" s="153"/>
      <c r="W37" s="143"/>
      <c r="X37" s="48"/>
      <c r="Y37" s="48"/>
      <c r="Z37" s="57"/>
      <c r="AA37" s="48"/>
      <c r="AB37" s="48"/>
      <c r="AC37" s="48"/>
      <c r="AD37" s="48"/>
      <c r="AE37" s="48"/>
      <c r="AF37" s="188"/>
      <c r="AG37" s="150"/>
      <c r="AH37" s="146"/>
      <c r="AI37" s="150"/>
      <c r="AJ37" s="192"/>
      <c r="AK37" s="192"/>
      <c r="AL37" s="192"/>
      <c r="AM37" s="192"/>
      <c r="AN37" s="48"/>
      <c r="AO37" s="4"/>
      <c r="AP37" s="4"/>
      <c r="AQ37" s="4"/>
      <c r="AR37" s="4"/>
      <c r="AS37" s="4"/>
      <c r="AT37" s="134"/>
      <c r="AU37" s="48"/>
      <c r="AV37" s="48"/>
      <c r="AW37" s="48"/>
      <c r="AX37" s="48"/>
      <c r="AY37" s="48"/>
      <c r="AZ37" s="48"/>
      <c r="BA37" s="48"/>
      <c r="BB37" s="48"/>
      <c r="BC37" s="48"/>
      <c r="BD37" s="48"/>
      <c r="BE37" s="48"/>
      <c r="BF37" s="48"/>
      <c r="BG37" s="48"/>
      <c r="BH37" s="48"/>
      <c r="BI37" s="48"/>
      <c r="BJ37" s="48"/>
      <c r="BK37" s="70"/>
      <c r="BL37" s="70"/>
      <c r="BM37" s="70"/>
      <c r="BN37" s="66"/>
      <c r="BO37" s="97"/>
      <c r="BP37" s="98"/>
      <c r="BQ37" s="90"/>
      <c r="BR37" s="90"/>
      <c r="BS37" s="99"/>
      <c r="BT37" s="99"/>
      <c r="BU37" s="92"/>
      <c r="BV37" s="92"/>
      <c r="BW37" s="100"/>
      <c r="BX37" s="101"/>
      <c r="BY37" s="95"/>
      <c r="BZ37" s="95"/>
      <c r="CA37" s="95"/>
      <c r="CB37" s="95"/>
      <c r="CC37" s="95"/>
    </row>
    <row r="38" spans="1:81" ht="13.5" customHeight="1" x14ac:dyDescent="0.25">
      <c r="A38" s="65"/>
      <c r="B38" s="65"/>
      <c r="C38" s="66"/>
      <c r="D38" s="69"/>
      <c r="E38" s="304" t="s">
        <v>31</v>
      </c>
      <c r="F38" s="304"/>
      <c r="G38" s="69"/>
      <c r="H38" s="42"/>
      <c r="I38" s="49"/>
      <c r="J38" s="46" t="s">
        <v>21</v>
      </c>
      <c r="K38" s="42"/>
      <c r="L38" s="297"/>
      <c r="M38" s="298"/>
      <c r="N38" s="298"/>
      <c r="O38" s="299"/>
      <c r="P38" s="47"/>
      <c r="Q38" s="273"/>
      <c r="R38" s="274"/>
      <c r="S38" s="274"/>
      <c r="T38" s="275"/>
      <c r="U38" s="230" t="str">
        <f>IFERROR(IF($AQ$15&gt;0,$P$28*$X$15/$AQ$15,$P$28*$X$11/$AQ$11),"")</f>
        <v/>
      </c>
      <c r="V38" s="163" t="str">
        <f>IFERROR(IF(BO38+BU38+U38+AU38+AZ38+BG38&gt;=BX38,ROUND(BX38-BO38-BU38-AU38-AZ38-BG38,0),ROUND(U38,0)),"")</f>
        <v/>
      </c>
      <c r="W38" s="199"/>
      <c r="X38" s="307" t="str">
        <f>IF(IF(AM38&gt;=0,V38,V38+AM38)&lt;0,"Surfinancement*",IF(AM38&gt;=0,V38,V38+AM38))</f>
        <v/>
      </c>
      <c r="Y38" s="308"/>
      <c r="Z38" s="308"/>
      <c r="AA38" s="309"/>
      <c r="AB38" s="4"/>
      <c r="AC38" s="310"/>
      <c r="AD38" s="311"/>
      <c r="AE38" s="311"/>
      <c r="AF38" s="312"/>
      <c r="AG38" s="202" t="str">
        <f>IFERROR($BX$38-$BU$38-$BO$38-$BG$38-$AU$38-AZ38-$AC$38,"")</f>
        <v/>
      </c>
      <c r="AH38" s="203">
        <f>IF(AG38&gt;0,IF(AQ15&gt;0,X15,X11),0)</f>
        <v>0</v>
      </c>
      <c r="AI38" s="162">
        <f>IF(AH38=0,0,AG38+AG51*AH38/(AH38+AH40+AH42+AH46))</f>
        <v>0</v>
      </c>
      <c r="AJ38" s="203">
        <f>IF(AI38&gt;0,IF($AQ$15&gt;0,$X$15,$X$11),0)</f>
        <v>0</v>
      </c>
      <c r="AK38" s="202">
        <f>IF(AJ38=0,0,AI38+AI51*AJ38/(AJ38+AJ40+AJ42+AJ46))</f>
        <v>0</v>
      </c>
      <c r="AL38" s="203">
        <f>IF(AK38&gt;0,IF($AQ$15&gt;0,$X$15,$X$11),0)</f>
        <v>0</v>
      </c>
      <c r="AM38" s="202">
        <f>IF(AL38=0,0,AK38+AK51*AL38/(AL38+AL40+AL42+AL46))</f>
        <v>0</v>
      </c>
      <c r="AN38" s="313">
        <f>IF(AM38&lt;0,ROUND(X38-AC38,0),AM38)</f>
        <v>0</v>
      </c>
      <c r="AO38" s="314" t="str">
        <f>IFERROR(IF($AQ$15&gt;0,$AN$36*$X$15/$AQ$15,$AN$36*$X$11/$AQ$11),"")</f>
        <v/>
      </c>
      <c r="AP38" s="314" t="str">
        <f>IFERROR(IF($AQ$15&gt;0,$AN$36*$X$15/$AQ$15,$AN$36*$X$11/$AQ$11),"")</f>
        <v/>
      </c>
      <c r="AQ38" s="315" t="str">
        <f>IFERROR(IF($AQ$15&gt;0,$AN$36*$X$15/$AQ$15,$AN$36*$X$11/$AQ$11),"")</f>
        <v/>
      </c>
      <c r="AR38" s="175"/>
      <c r="AS38" s="175"/>
      <c r="AT38" s="174"/>
      <c r="AU38" s="294" t="str">
        <f>IFERROR(IF(AS42="X",$AU$36*X11/SUM($X$11:$AF$11),$AU$36*X11/SUM($X$11:$AC$11)),"")</f>
        <v/>
      </c>
      <c r="AV38" s="295"/>
      <c r="AW38" s="295"/>
      <c r="AX38" s="296"/>
      <c r="AY38" s="188"/>
      <c r="AZ38" s="294">
        <f>IFERROR(IF(AS42="X",$AZ$36*X13/SUM($X$13:$AF$13),$AZ$36*X13/SUM($X$13:$AC$13)),0)</f>
        <v>0</v>
      </c>
      <c r="BA38" s="295"/>
      <c r="BB38" s="295"/>
      <c r="BC38" s="296"/>
      <c r="BD38" s="188"/>
      <c r="BE38" s="188"/>
      <c r="BF38" s="188"/>
      <c r="BG38" s="294" t="str">
        <f>IFERROR(IF(BE42="X",$BG$36*X11/SUM($X$11:$AF$11),$BG$36*X11/SUM($X$11:$AC$11)),"")</f>
        <v/>
      </c>
      <c r="BH38" s="295"/>
      <c r="BI38" s="295"/>
      <c r="BJ38" s="296"/>
      <c r="BK38" s="71"/>
      <c r="BL38" s="71"/>
      <c r="BM38" s="71"/>
      <c r="BN38" s="66"/>
      <c r="BO38" s="87">
        <f>L38+Q38</f>
        <v>0</v>
      </c>
      <c r="BP38" s="88"/>
      <c r="BQ38" s="102">
        <f>IFERROR(IF(AQ15&gt;0,BQ36*X15/(AQ15-AD15),BQ36*X11/(AQ11-AD11)),0)</f>
        <v>0</v>
      </c>
      <c r="BR38" s="103"/>
      <c r="BS38" s="104">
        <f>IFERROR(IF(AQ15&gt;0,BS36*X15/AQ15,BS36*X11/AQ11),0)</f>
        <v>0</v>
      </c>
      <c r="BT38" s="99"/>
      <c r="BU38" s="93">
        <f>BQ38+BS38</f>
        <v>0</v>
      </c>
      <c r="BV38" s="92"/>
      <c r="BW38" s="100"/>
      <c r="BX38" s="96">
        <f>IFERROR(IF(AQ15&gt;0,($BX$36-BX42)*X15/(AQ15-AD15),($BX$36-BX42)*X11/(AQ11-AD11)),0)</f>
        <v>0</v>
      </c>
      <c r="BY38" s="95"/>
      <c r="BZ38" s="95" t="str">
        <f>AG38</f>
        <v/>
      </c>
      <c r="CA38" s="112">
        <f>AH38</f>
        <v>0</v>
      </c>
      <c r="CB38" s="95">
        <f>AM38</f>
        <v>0</v>
      </c>
      <c r="CC38" s="95" t="e">
        <f>BX38-CB38-BO38-BG38-AU38-AZ38-AC38</f>
        <v>#VALUE!</v>
      </c>
    </row>
    <row r="39" spans="1:81" ht="4.5" customHeight="1" x14ac:dyDescent="0.25">
      <c r="A39" s="65"/>
      <c r="B39" s="65"/>
      <c r="C39" s="66"/>
      <c r="D39" s="58"/>
      <c r="E39" s="304"/>
      <c r="F39" s="304"/>
      <c r="G39" s="69"/>
      <c r="H39" s="42"/>
      <c r="I39" s="49"/>
      <c r="J39" s="46"/>
      <c r="K39" s="42"/>
      <c r="L39" s="59"/>
      <c r="M39" s="59"/>
      <c r="N39" s="59"/>
      <c r="O39" s="59"/>
      <c r="P39" s="59"/>
      <c r="Q39" s="59"/>
      <c r="R39" s="59"/>
      <c r="S39" s="59"/>
      <c r="T39" s="59"/>
      <c r="U39" s="153"/>
      <c r="V39" s="165"/>
      <c r="W39" s="200"/>
      <c r="X39" s="48"/>
      <c r="Y39" s="48"/>
      <c r="Z39" s="60"/>
      <c r="AA39" s="48"/>
      <c r="AB39" s="48"/>
      <c r="AC39" s="48"/>
      <c r="AD39" s="48"/>
      <c r="AE39" s="48"/>
      <c r="AF39" s="111"/>
      <c r="AG39" s="204"/>
      <c r="AH39" s="203"/>
      <c r="AI39" s="160"/>
      <c r="AJ39" s="203"/>
      <c r="AK39" s="204"/>
      <c r="AL39" s="203"/>
      <c r="AM39" s="204"/>
      <c r="AN39" s="48"/>
      <c r="AO39" s="48"/>
      <c r="AP39" s="48"/>
      <c r="AQ39" s="48"/>
      <c r="AR39" s="48"/>
      <c r="AS39" s="48"/>
      <c r="AT39" s="134"/>
      <c r="AU39" s="111"/>
      <c r="AV39" s="111"/>
      <c r="AW39" s="111"/>
      <c r="AX39" s="111"/>
      <c r="AY39" s="111"/>
      <c r="AZ39" s="111"/>
      <c r="BA39" s="111"/>
      <c r="BB39" s="111"/>
      <c r="BC39" s="111"/>
      <c r="BD39" s="111"/>
      <c r="BE39" s="111"/>
      <c r="BF39" s="111"/>
      <c r="BG39" s="111"/>
      <c r="BH39" s="111"/>
      <c r="BI39" s="111"/>
      <c r="BJ39" s="111"/>
      <c r="BK39" s="71"/>
      <c r="BL39" s="71"/>
      <c r="BM39" s="71"/>
      <c r="BN39" s="66"/>
      <c r="BO39" s="97"/>
      <c r="BP39" s="98"/>
      <c r="BQ39" s="103"/>
      <c r="BR39" s="103"/>
      <c r="BS39" s="105"/>
      <c r="BT39" s="99"/>
      <c r="BU39" s="92"/>
      <c r="BV39" s="92"/>
      <c r="BW39" s="100"/>
      <c r="BX39" s="101"/>
      <c r="BY39" s="95"/>
      <c r="BZ39" s="95"/>
      <c r="CA39" s="112"/>
      <c r="CB39" s="95"/>
      <c r="CC39" s="95"/>
    </row>
    <row r="40" spans="1:81" ht="13.5" customHeight="1" x14ac:dyDescent="0.25">
      <c r="A40" s="65"/>
      <c r="B40" s="65"/>
      <c r="C40" s="66"/>
      <c r="D40" s="58"/>
      <c r="E40" s="304"/>
      <c r="F40" s="304"/>
      <c r="G40" s="69"/>
      <c r="H40" s="42"/>
      <c r="I40" s="49"/>
      <c r="J40" s="46" t="s">
        <v>22</v>
      </c>
      <c r="K40" s="42"/>
      <c r="L40" s="297"/>
      <c r="M40" s="298"/>
      <c r="N40" s="298"/>
      <c r="O40" s="299"/>
      <c r="P40" s="47"/>
      <c r="Q40" s="273"/>
      <c r="R40" s="274"/>
      <c r="S40" s="274"/>
      <c r="T40" s="275"/>
      <c r="U40" s="230" t="str">
        <f>IFERROR(IF($AQ$15&gt;0,$P$28*$AA$15/$AQ$15,$P$28*$AA$11/$AQ$11),"")</f>
        <v/>
      </c>
      <c r="V40" s="163" t="str">
        <f>IFERROR(IF(BO40+BU40+U40+AU40+AZ40+BG40&gt;=BX40,ROUND(BX40-BO40-BU40-AU40-AZ40-BG40,0),ROUND(U40,0)),"")</f>
        <v/>
      </c>
      <c r="W40" s="199"/>
      <c r="X40" s="325" t="str">
        <f>IF(IF(AM40&gt;=0,V40,V40+AM40)&lt;0,"Surfinancement*",IF(AM40&gt;=0,V40,V40+AM40))</f>
        <v/>
      </c>
      <c r="Y40" s="326"/>
      <c r="Z40" s="326"/>
      <c r="AA40" s="327"/>
      <c r="AB40" s="4"/>
      <c r="AC40" s="310"/>
      <c r="AD40" s="311"/>
      <c r="AE40" s="311"/>
      <c r="AF40" s="312"/>
      <c r="AG40" s="202" t="str">
        <f>IFERROR($BX$40-$BU$40-$BO$40-$BG$40-$AU$40-AZ40-$AC$40,"")</f>
        <v/>
      </c>
      <c r="AH40" s="203">
        <f>IF(AG40&gt;0,IF(AQ15&gt;0,AA15,AA11),0)</f>
        <v>0</v>
      </c>
      <c r="AI40" s="162">
        <f>IF(AH40=0,0,AG40+$AG$51*AH40/($AH$38+$AH$40+$AH$42+$AH$46))</f>
        <v>0</v>
      </c>
      <c r="AJ40" s="203">
        <f>IF(AI40&gt;0,IF($AQ$15&gt;0,$AA$15,$AA$11),0)</f>
        <v>0</v>
      </c>
      <c r="AK40" s="202">
        <f>IF(AJ40=0,0,AI40+$AI$51*AJ40/($AJ$38+$AJ$40+$AJ$42+$AJ$46))</f>
        <v>0</v>
      </c>
      <c r="AL40" s="203">
        <f>IF(AK40&gt;0,IF($AQ$15&gt;0,$AA$15,$AA$11),0)</f>
        <v>0</v>
      </c>
      <c r="AM40" s="202">
        <f>IF(AL40=0,0,AK40+$AK$51*AL40/($AL$38+$AL$40+$AL$42+$AL$46))</f>
        <v>0</v>
      </c>
      <c r="AN40" s="313">
        <f>IF(AM40&lt;0,ROUND(X40-AC40,0),AM40)</f>
        <v>0</v>
      </c>
      <c r="AO40" s="314" t="str">
        <f>IFERROR(IF($AQ$15&gt;0,$AN$36*$X$15/$AQ$15,$AN$36*$X$11/$AQ$11),"")</f>
        <v/>
      </c>
      <c r="AP40" s="314" t="str">
        <f>IFERROR(IF($AQ$15&gt;0,$AN$36*$X$15/$AQ$15,$AN$36*$X$11/$AQ$11),"")</f>
        <v/>
      </c>
      <c r="AQ40" s="315" t="str">
        <f>IFERROR(IF($AQ$15&gt;0,$AN$36*$X$15/$AQ$15,$AN$36*$X$11/$AQ$11),"")</f>
        <v/>
      </c>
      <c r="AR40" s="175"/>
      <c r="AS40" s="175"/>
      <c r="AT40" s="134"/>
      <c r="AU40" s="294" t="str">
        <f>IFERROR(IF(AS42="X",$AU$36*AA11/SUM($X$11:$AF$11),$AU$36*AA11/SUM($X$11:$AC$11)),"")</f>
        <v/>
      </c>
      <c r="AV40" s="295"/>
      <c r="AW40" s="295"/>
      <c r="AX40" s="296"/>
      <c r="AY40" s="188"/>
      <c r="AZ40" s="294">
        <f>IFERROR(IF(AS42="X",$AZ$36*AA13/SUM($X$13:$AF$13),$AZ$36*AA13/SUM($X$13:$AC$13)),0)</f>
        <v>0</v>
      </c>
      <c r="BA40" s="295"/>
      <c r="BB40" s="295"/>
      <c r="BC40" s="296"/>
      <c r="BD40" s="188"/>
      <c r="BE40" s="188"/>
      <c r="BF40" s="188"/>
      <c r="BG40" s="294" t="str">
        <f>IFERROR(IF(BE42="X",$BG$36*AA11/SUM($X$11:$AF$11),$BG$36*AA11/SUM($X$11:$AC$11)),"")</f>
        <v/>
      </c>
      <c r="BH40" s="295"/>
      <c r="BI40" s="295"/>
      <c r="BJ40" s="296"/>
      <c r="BK40" s="71"/>
      <c r="BL40" s="71"/>
      <c r="BM40" s="71"/>
      <c r="BN40" s="66"/>
      <c r="BO40" s="87">
        <f>L40+Q40</f>
        <v>0</v>
      </c>
      <c r="BP40" s="98"/>
      <c r="BQ40" s="102">
        <f>IFERROR(IF(AQ15&gt;0,BQ36*AA15/(AQ15-AD15),BQ36*AA11/(AQ11-AD11)),0)</f>
        <v>0</v>
      </c>
      <c r="BR40" s="103"/>
      <c r="BS40" s="104">
        <f>IFERROR(IF(AQ15&gt;0,BS36*AA15/AQ15,BS36*AA11/AQ11),0)</f>
        <v>0</v>
      </c>
      <c r="BT40" s="99"/>
      <c r="BU40" s="93">
        <f t="shared" ref="BU40" si="0">BQ40+BS40</f>
        <v>0</v>
      </c>
      <c r="BV40" s="92"/>
      <c r="BW40" s="100"/>
      <c r="BX40" s="96">
        <f>IFERROR(IF(AQ15&gt;0,($BX$36-BX42)*AA15/(AQ15-AD15),($BX$36-$BX$42)*AA11/(AQ11-AD11)),0)</f>
        <v>0</v>
      </c>
      <c r="BY40" s="95"/>
      <c r="BZ40" s="95" t="str">
        <f>AG40</f>
        <v/>
      </c>
      <c r="CA40" s="112">
        <f>AH40</f>
        <v>0</v>
      </c>
      <c r="CB40" s="95">
        <f>AM40</f>
        <v>0</v>
      </c>
      <c r="CC40" s="95" t="e">
        <f>BX40-CB40-BO40-BG40-AU40-AZ40-AC40</f>
        <v>#VALUE!</v>
      </c>
    </row>
    <row r="41" spans="1:81" ht="4.5" customHeight="1" x14ac:dyDescent="0.25">
      <c r="A41" s="65"/>
      <c r="B41" s="65"/>
      <c r="C41" s="66"/>
      <c r="D41" s="69"/>
      <c r="E41" s="69"/>
      <c r="F41" s="69"/>
      <c r="G41" s="69"/>
      <c r="H41" s="42"/>
      <c r="I41" s="49"/>
      <c r="J41" s="46"/>
      <c r="K41" s="42"/>
      <c r="L41" s="59"/>
      <c r="M41" s="59"/>
      <c r="N41" s="59"/>
      <c r="O41" s="59"/>
      <c r="P41" s="59"/>
      <c r="Q41" s="59"/>
      <c r="R41" s="59"/>
      <c r="S41" s="47"/>
      <c r="T41" s="47"/>
      <c r="U41" s="230"/>
      <c r="V41" s="163"/>
      <c r="W41" s="199"/>
      <c r="X41" s="4"/>
      <c r="Y41" s="4"/>
      <c r="Z41" s="60"/>
      <c r="AA41" s="4"/>
      <c r="AB41" s="4"/>
      <c r="AC41" s="4"/>
      <c r="AD41" s="4"/>
      <c r="AE41" s="4"/>
      <c r="AF41" s="111"/>
      <c r="AG41" s="205"/>
      <c r="AH41" s="203"/>
      <c r="AI41" s="161"/>
      <c r="AJ41" s="203"/>
      <c r="AK41" s="205"/>
      <c r="AL41" s="203"/>
      <c r="AM41" s="205"/>
      <c r="AN41" s="48"/>
      <c r="AO41" s="48"/>
      <c r="AP41" s="48"/>
      <c r="AQ41" s="48"/>
      <c r="AR41" s="48"/>
      <c r="AS41" s="48"/>
      <c r="AT41" s="134"/>
      <c r="AU41" s="188"/>
      <c r="AV41" s="188"/>
      <c r="AW41" s="188"/>
      <c r="AX41" s="188"/>
      <c r="AY41" s="188"/>
      <c r="AZ41" s="188"/>
      <c r="BA41" s="188"/>
      <c r="BB41" s="188"/>
      <c r="BC41" s="188"/>
      <c r="BD41" s="188"/>
      <c r="BE41" s="188"/>
      <c r="BF41" s="188"/>
      <c r="BG41" s="188"/>
      <c r="BH41" s="188"/>
      <c r="BI41" s="188"/>
      <c r="BJ41" s="188"/>
      <c r="BK41" s="71"/>
      <c r="BL41" s="71"/>
      <c r="BM41" s="71"/>
      <c r="BN41" s="66"/>
      <c r="BO41" s="98"/>
      <c r="BP41" s="98"/>
      <c r="BQ41" s="103"/>
      <c r="BR41" s="103"/>
      <c r="BS41" s="105"/>
      <c r="BT41" s="99"/>
      <c r="BU41" s="92"/>
      <c r="BV41" s="92"/>
      <c r="BW41" s="100"/>
      <c r="BX41" s="101"/>
      <c r="BY41" s="95"/>
      <c r="BZ41" s="95"/>
      <c r="CA41" s="112"/>
      <c r="CB41" s="95"/>
      <c r="CC41" s="95"/>
    </row>
    <row r="42" spans="1:81" ht="13.5" customHeight="1" x14ac:dyDescent="0.25">
      <c r="A42" s="65"/>
      <c r="B42" s="65"/>
      <c r="C42" s="66"/>
      <c r="D42" s="69"/>
      <c r="E42" s="320">
        <v>0.51</v>
      </c>
      <c r="F42" s="321"/>
      <c r="G42" s="69"/>
      <c r="H42" s="42"/>
      <c r="I42" s="49"/>
      <c r="J42" s="46" t="s">
        <v>23</v>
      </c>
      <c r="K42" s="42"/>
      <c r="L42" s="297"/>
      <c r="M42" s="298"/>
      <c r="N42" s="298"/>
      <c r="O42" s="299"/>
      <c r="P42" s="47"/>
      <c r="Q42" s="273"/>
      <c r="R42" s="274"/>
      <c r="S42" s="274"/>
      <c r="T42" s="275"/>
      <c r="U42" s="230" t="str">
        <f>IFERROR(IF($AQ$15&gt;0,$P$28*$AD$15/$AQ$15,$P$28*$AD$11/$AQ$11),"")</f>
        <v/>
      </c>
      <c r="V42" s="163" t="str">
        <f>IFERROR(IF(BO42+BU42+U42+AU42+AZ42+BG42&gt;=BX42,ROUND(BX42-BO42-BU42-AU42-AZ42-BG42,0),ROUND(U42,0)),"")</f>
        <v/>
      </c>
      <c r="W42" s="199"/>
      <c r="X42" s="322" t="str">
        <f>IF(AM42&gt;=0,V42,V42+AM42)</f>
        <v/>
      </c>
      <c r="Y42" s="323"/>
      <c r="Z42" s="323"/>
      <c r="AA42" s="324"/>
      <c r="AB42" s="4"/>
      <c r="AC42" s="310"/>
      <c r="AD42" s="311"/>
      <c r="AE42" s="311"/>
      <c r="AF42" s="312"/>
      <c r="AG42" s="145">
        <f>IFERROR($P$24*$E$42-$AC$42,"")</f>
        <v>0</v>
      </c>
      <c r="AH42" s="203">
        <f>IF(AG44&gt;0,IF(AQ15&gt;0,AD15,AD11),0)</f>
        <v>0</v>
      </c>
      <c r="AI42" s="162">
        <f>AG42</f>
        <v>0</v>
      </c>
      <c r="AJ42" s="203">
        <f>IF(AI44&gt;0,IF($AQ$15&gt;0,$AD$15,$AD$11),0)</f>
        <v>0</v>
      </c>
      <c r="AK42" s="202">
        <f>AI42</f>
        <v>0</v>
      </c>
      <c r="AL42" s="203">
        <f>IF(AK44&gt;0,IF($AQ$15&gt;0,$AD$15,$AD$11),0)</f>
        <v>0</v>
      </c>
      <c r="AM42" s="202">
        <f>AK42</f>
        <v>0</v>
      </c>
      <c r="AN42" s="313">
        <f>AM42</f>
        <v>0</v>
      </c>
      <c r="AO42" s="314"/>
      <c r="AP42" s="314"/>
      <c r="AQ42" s="315"/>
      <c r="AR42" s="175"/>
      <c r="AS42" s="186" t="s">
        <v>82</v>
      </c>
      <c r="AT42" s="134"/>
      <c r="AU42" s="294" t="str">
        <f>IFERROR(IF(AS42="X",$AU$36*AD11/SUM($X$11:$AF$11),0),"")</f>
        <v/>
      </c>
      <c r="AV42" s="295"/>
      <c r="AW42" s="295"/>
      <c r="AX42" s="296"/>
      <c r="AY42" s="188"/>
      <c r="AZ42" s="294">
        <f>IFERROR(IF(AS42="X",$AZ$36*AD13/SUM($X$13:$AF$13),0),0)</f>
        <v>0</v>
      </c>
      <c r="BA42" s="295"/>
      <c r="BB42" s="295"/>
      <c r="BC42" s="296"/>
      <c r="BD42" s="188"/>
      <c r="BE42" s="186" t="s">
        <v>82</v>
      </c>
      <c r="BF42" s="188"/>
      <c r="BG42" s="294" t="str">
        <f>IFERROR(IF(BE42="X",$BG$36*AD11/SUM($X$11:$AF$11),0),"")</f>
        <v/>
      </c>
      <c r="BH42" s="295"/>
      <c r="BI42" s="295"/>
      <c r="BJ42" s="296"/>
      <c r="BK42" s="71"/>
      <c r="BL42" s="70"/>
      <c r="BM42" s="71"/>
      <c r="BN42" s="66"/>
      <c r="BO42" s="87">
        <f>L42+Q42</f>
        <v>0</v>
      </c>
      <c r="BP42" s="98"/>
      <c r="BQ42" s="103"/>
      <c r="BR42" s="103"/>
      <c r="BS42" s="104">
        <f>IFERROR(IF(AQ15&gt;0,BS36*AD15/AQ15,BS36*AD11/AQ11),0)</f>
        <v>0</v>
      </c>
      <c r="BT42" s="99"/>
      <c r="BU42" s="93">
        <f>BQ42+BS42</f>
        <v>0</v>
      </c>
      <c r="BV42" s="92"/>
      <c r="BW42" s="100"/>
      <c r="BX42" s="96">
        <f>P24</f>
        <v>0</v>
      </c>
      <c r="BY42" s="95"/>
      <c r="BZ42" s="95">
        <f>AG42</f>
        <v>0</v>
      </c>
      <c r="CA42" s="112">
        <f>AH42</f>
        <v>0</v>
      </c>
      <c r="CB42" s="95">
        <f>AM43</f>
        <v>0</v>
      </c>
      <c r="CC42" s="95" t="e">
        <f>BX42-CB42-BO42-BG42-AU42-AZ42-AC42-CB44</f>
        <v>#VALUE!</v>
      </c>
    </row>
    <row r="43" spans="1:81" ht="4.5" customHeight="1" x14ac:dyDescent="0.25">
      <c r="A43" s="65"/>
      <c r="B43" s="65"/>
      <c r="C43" s="66"/>
      <c r="D43" s="69"/>
      <c r="E43" s="69"/>
      <c r="F43" s="69"/>
      <c r="G43" s="69"/>
      <c r="H43" s="42"/>
      <c r="I43" s="49"/>
      <c r="J43" s="46"/>
      <c r="K43" s="42"/>
      <c r="L43" s="6"/>
      <c r="M43" s="6"/>
      <c r="N43" s="6"/>
      <c r="O43" s="6"/>
      <c r="P43" s="6"/>
      <c r="Q43" s="6"/>
      <c r="R43" s="6"/>
      <c r="S43" s="24"/>
      <c r="T43" s="24"/>
      <c r="U43" s="230"/>
      <c r="V43" s="163"/>
      <c r="W43" s="199"/>
      <c r="X43" s="4"/>
      <c r="Y43" s="4"/>
      <c r="Z43" s="60"/>
      <c r="AA43" s="4"/>
      <c r="AB43" s="4"/>
      <c r="AC43" s="4"/>
      <c r="AD43" s="4"/>
      <c r="AE43" s="4"/>
      <c r="AF43" s="111"/>
      <c r="AG43" s="111"/>
      <c r="AH43" s="203"/>
      <c r="AI43" s="161"/>
      <c r="AJ43" s="203"/>
      <c r="AK43" s="205"/>
      <c r="AL43" s="203"/>
      <c r="AM43" s="205"/>
      <c r="AN43" s="48"/>
      <c r="AO43" s="48"/>
      <c r="AP43" s="48"/>
      <c r="AQ43" s="48"/>
      <c r="AR43" s="48"/>
      <c r="AS43" s="163" t="s">
        <v>82</v>
      </c>
      <c r="AT43" s="134"/>
      <c r="AU43" s="176"/>
      <c r="AV43" s="185"/>
      <c r="AW43" s="185"/>
      <c r="AX43" s="185"/>
      <c r="AY43" s="185"/>
      <c r="AZ43" s="185"/>
      <c r="BA43" s="185"/>
      <c r="BB43" s="185"/>
      <c r="BC43" s="185"/>
      <c r="BD43" s="185"/>
      <c r="BE43" s="185"/>
      <c r="BF43" s="185"/>
      <c r="BG43" s="80"/>
      <c r="BH43" s="185"/>
      <c r="BI43" s="185"/>
      <c r="BJ43" s="185"/>
      <c r="BK43" s="70"/>
      <c r="BL43" s="70"/>
      <c r="BM43" s="70"/>
      <c r="BN43" s="66"/>
      <c r="BO43" s="90"/>
      <c r="BP43" s="90"/>
      <c r="BQ43" s="103"/>
      <c r="BR43" s="103"/>
      <c r="BS43" s="99"/>
      <c r="BT43" s="99"/>
      <c r="BU43" s="92"/>
      <c r="BV43" s="92"/>
      <c r="BW43" s="106"/>
      <c r="BX43" s="101"/>
      <c r="BY43" s="95"/>
      <c r="BZ43" s="95"/>
      <c r="CA43" s="112"/>
      <c r="CB43" s="95"/>
      <c r="CC43" s="95"/>
    </row>
    <row r="44" spans="1:81" ht="14.25" customHeight="1" x14ac:dyDescent="0.25">
      <c r="A44" s="65"/>
      <c r="B44" s="65"/>
      <c r="C44" s="66"/>
      <c r="D44" s="69"/>
      <c r="E44" s="69"/>
      <c r="F44" s="69"/>
      <c r="G44" s="69"/>
      <c r="H44" s="42"/>
      <c r="I44" s="49"/>
      <c r="J44" s="46" t="s">
        <v>24</v>
      </c>
      <c r="K44" s="42"/>
      <c r="L44" s="6"/>
      <c r="M44" s="24"/>
      <c r="N44" s="24"/>
      <c r="O44" s="24"/>
      <c r="P44" s="24"/>
      <c r="Q44" s="24"/>
      <c r="R44" s="6"/>
      <c r="S44" s="24"/>
      <c r="T44" s="24"/>
      <c r="U44" s="230"/>
      <c r="V44" s="163"/>
      <c r="W44" s="199"/>
      <c r="X44" s="4"/>
      <c r="Y44" s="4"/>
      <c r="Z44" s="57"/>
      <c r="AA44" s="4"/>
      <c r="AB44" s="4"/>
      <c r="AC44" s="319"/>
      <c r="AD44" s="319"/>
      <c r="AE44" s="319"/>
      <c r="AF44" s="319"/>
      <c r="AG44" s="113" t="str">
        <f>IFERROR($BX$42-$BU$42-$BO$42-$BG$42-$AU$42-AZ42-$AN$42-$AC$42,"")</f>
        <v/>
      </c>
      <c r="AH44" s="203"/>
      <c r="AI44" s="162">
        <f>IF(AH42=0,0,AG44+$AG$51*AH42/($AH$38+$AH$40+$AH$42+$AH$46))</f>
        <v>0</v>
      </c>
      <c r="AJ44" s="203"/>
      <c r="AK44" s="202">
        <f>IF(AJ42=0,0,AI44+$AI$51*AJ42/($AH$38+$AH$40+$AH$42+$AH$46))</f>
        <v>0</v>
      </c>
      <c r="AL44" s="203"/>
      <c r="AM44" s="202">
        <f>IF(AL42=0,0,AK44+$AK$51*AL42/($AL$38+$AL$40+$AL$42+$AL$46))</f>
        <v>0</v>
      </c>
      <c r="AN44" s="313">
        <f>IF(AM44&lt;0,ROUND(X42-AC42,0),AM44)</f>
        <v>0</v>
      </c>
      <c r="AO44" s="314" t="str">
        <f>IFERROR(IF($AQ$15&gt;0,$AN$36*$AD$15/$AQ$15-$AN$42,$AN$36*$AD$11/$AQ$11-$AN$42),"")</f>
        <v/>
      </c>
      <c r="AP44" s="314" t="str">
        <f>IFERROR(IF($AQ$15&gt;0,$AN$36*$AD$15/$AQ$15-$AN$42,$AN$36*$AD$11/$AQ$11-$AN$42),"")</f>
        <v/>
      </c>
      <c r="AQ44" s="315" t="str">
        <f>IFERROR(IF($AQ$15&gt;0,$AN$36*$AD$15/$AQ$15-$AN$42,$AN$36*$AD$11/$AQ$11-$AN$42),"")</f>
        <v/>
      </c>
      <c r="AR44" s="175"/>
      <c r="AS44" s="175"/>
      <c r="AT44" s="48"/>
      <c r="AU44" s="176"/>
      <c r="AV44" s="176"/>
      <c r="AW44" s="176"/>
      <c r="AX44" s="176"/>
      <c r="AY44" s="176"/>
      <c r="AZ44" s="176"/>
      <c r="BA44" s="176"/>
      <c r="BB44" s="176"/>
      <c r="BC44" s="176"/>
      <c r="BD44" s="176"/>
      <c r="BE44" s="176"/>
      <c r="BF44" s="176"/>
      <c r="BG44" s="176"/>
      <c r="BH44" s="176"/>
      <c r="BI44" s="176"/>
      <c r="BJ44" s="176"/>
      <c r="BK44" s="70"/>
      <c r="BL44" s="70"/>
      <c r="BM44" s="70"/>
      <c r="BN44" s="66"/>
      <c r="BO44" s="90"/>
      <c r="BP44" s="90"/>
      <c r="BQ44" s="72"/>
      <c r="BR44" s="72"/>
      <c r="BS44" s="99"/>
      <c r="BT44" s="99"/>
      <c r="BU44" s="92"/>
      <c r="BV44" s="92"/>
      <c r="BW44" s="106"/>
      <c r="BX44" s="101"/>
      <c r="BY44" s="95"/>
      <c r="BZ44" s="95" t="str">
        <f>AG44</f>
        <v/>
      </c>
      <c r="CA44" s="112">
        <f>AH44</f>
        <v>0</v>
      </c>
      <c r="CB44" s="95">
        <f>AM44</f>
        <v>0</v>
      </c>
      <c r="CC44" s="95"/>
    </row>
    <row r="45" spans="1:81" ht="4.5" customHeight="1" x14ac:dyDescent="0.25">
      <c r="A45" s="65"/>
      <c r="B45" s="65"/>
      <c r="C45" s="66"/>
      <c r="D45" s="69"/>
      <c r="E45" s="69"/>
      <c r="F45" s="69"/>
      <c r="G45" s="69"/>
      <c r="H45" s="42"/>
      <c r="I45" s="49"/>
      <c r="J45" s="46"/>
      <c r="K45" s="42"/>
      <c r="L45" s="6"/>
      <c r="M45" s="12"/>
      <c r="N45" s="12"/>
      <c r="O45" s="12"/>
      <c r="P45" s="12"/>
      <c r="Q45" s="12"/>
      <c r="R45" s="12"/>
      <c r="S45" s="12"/>
      <c r="T45" s="12"/>
      <c r="U45" s="231"/>
      <c r="V45" s="167"/>
      <c r="W45" s="201"/>
      <c r="X45" s="73"/>
      <c r="Y45" s="73"/>
      <c r="Z45" s="73"/>
      <c r="AA45" s="73"/>
      <c r="AB45" s="73"/>
      <c r="AC45" s="73"/>
      <c r="AD45" s="73"/>
      <c r="AE45" s="73"/>
      <c r="AF45" s="206"/>
      <c r="AG45" s="152"/>
      <c r="AH45" s="203"/>
      <c r="AI45" s="232"/>
      <c r="AJ45" s="203"/>
      <c r="AK45" s="207"/>
      <c r="AL45" s="203"/>
      <c r="AM45" s="207"/>
      <c r="AN45" s="73"/>
      <c r="AO45" s="73"/>
      <c r="AP45" s="73"/>
      <c r="AQ45" s="73"/>
      <c r="AR45" s="73"/>
      <c r="AS45" s="73"/>
      <c r="AT45" s="73"/>
      <c r="AU45" s="176"/>
      <c r="AV45" s="176"/>
      <c r="AW45" s="176"/>
      <c r="AX45" s="176"/>
      <c r="AY45" s="176"/>
      <c r="AZ45" s="176"/>
      <c r="BA45" s="176"/>
      <c r="BB45" s="176"/>
      <c r="BC45" s="176"/>
      <c r="BD45" s="176"/>
      <c r="BE45" s="176"/>
      <c r="BF45" s="176"/>
      <c r="BG45" s="176"/>
      <c r="BH45" s="176"/>
      <c r="BI45" s="176"/>
      <c r="BJ45" s="176"/>
      <c r="BK45" s="74"/>
      <c r="BL45" s="70"/>
      <c r="BM45" s="70"/>
      <c r="BN45" s="66"/>
      <c r="BO45" s="90"/>
      <c r="BP45" s="90"/>
      <c r="BQ45" s="103"/>
      <c r="BR45" s="103"/>
      <c r="BS45" s="99"/>
      <c r="BT45" s="99"/>
      <c r="BU45" s="92"/>
      <c r="BV45" s="92"/>
      <c r="BW45" s="106"/>
      <c r="BX45" s="101"/>
      <c r="BY45" s="95"/>
      <c r="BZ45" s="95"/>
      <c r="CA45" s="112"/>
      <c r="CB45" s="95"/>
      <c r="CC45" s="95"/>
    </row>
    <row r="46" spans="1:81" ht="14.25" customHeight="1" x14ac:dyDescent="0.25">
      <c r="A46" s="65"/>
      <c r="B46" s="65"/>
      <c r="C46" s="66"/>
      <c r="D46" s="69"/>
      <c r="E46" s="69"/>
      <c r="F46" s="69"/>
      <c r="G46" s="69"/>
      <c r="H46" s="42"/>
      <c r="I46" s="49"/>
      <c r="J46" s="46" t="s">
        <v>25</v>
      </c>
      <c r="K46" s="42"/>
      <c r="L46" s="297"/>
      <c r="M46" s="298"/>
      <c r="N46" s="298"/>
      <c r="O46" s="299"/>
      <c r="P46" s="47"/>
      <c r="Q46" s="273"/>
      <c r="R46" s="274"/>
      <c r="S46" s="274"/>
      <c r="T46" s="275"/>
      <c r="U46" s="230" t="str">
        <f>IFERROR(IF($AQ$15&gt;0,$P$28*$AG$15/$AQ$15,$P$28*$AG$11/$AQ$11),"")</f>
        <v/>
      </c>
      <c r="V46" s="163" t="str">
        <f>IFERROR(IF(BO46+BU46+U46&gt;=BX46,ROUND(BX46-BO46-BU46,0),ROUND(U46,0)),"")</f>
        <v/>
      </c>
      <c r="W46" s="199"/>
      <c r="X46" s="325" t="str">
        <f>IF(IF(AM46&gt;=0,V46,V46+AM46)&lt;0,"Surfinancement*",IF(AM46&gt;=0,V46,V46+AM46))</f>
        <v/>
      </c>
      <c r="Y46" s="326"/>
      <c r="Z46" s="326"/>
      <c r="AA46" s="327"/>
      <c r="AB46" s="4"/>
      <c r="AC46" s="310"/>
      <c r="AD46" s="311"/>
      <c r="AE46" s="311"/>
      <c r="AF46" s="312"/>
      <c r="AG46" s="113">
        <f>IFERROR($BX$46-$BU$46-$BO$46-$BG$46-$AU$46-$AC$46,"")</f>
        <v>0</v>
      </c>
      <c r="AH46" s="203">
        <f>IF(AG46&gt;0,IF(AQ15&gt;0,AG15,AG11),0)</f>
        <v>0</v>
      </c>
      <c r="AI46" s="162">
        <f>IF(AH46=0,0,AG46+$AG$51*AH46/($AH$38+$AH$40+$AH$42+$AH$46))</f>
        <v>0</v>
      </c>
      <c r="AJ46" s="203">
        <f>IF(AI46&gt;0,IF($AQ$15&gt;0,$AG$15,$AG$11),0)</f>
        <v>0</v>
      </c>
      <c r="AK46" s="202">
        <f>IF(AJ46=0,0,AI46+$AI$51*AJ46/($AH$38+$AH$40+$AH$42+$AH$46))</f>
        <v>0</v>
      </c>
      <c r="AL46" s="203">
        <f>IF(AK46&gt;0,IF($AQ$15&gt;0,$AG$15,$AG$11),0)</f>
        <v>0</v>
      </c>
      <c r="AM46" s="202">
        <f>IF(AL46=0,0,AK46+$AG$51*AL46/($AL$38+$AL$40+$AL$42+$AL$46))</f>
        <v>0</v>
      </c>
      <c r="AN46" s="313">
        <f>IF(AM46&lt;0,ROUND(X46-AC46,0),AM46)</f>
        <v>0</v>
      </c>
      <c r="AO46" s="314" t="str">
        <f>IFERROR(IF($AQ$15&gt;0,$AN$36*$X$15/$AQ$15,$AN$36*$X$11/$AQ$11),"")</f>
        <v/>
      </c>
      <c r="AP46" s="314" t="str">
        <f>IFERROR(IF($AQ$15&gt;0,$AN$36*$X$15/$AQ$15,$AN$36*$X$11/$AQ$11),"")</f>
        <v/>
      </c>
      <c r="AQ46" s="315" t="str">
        <f>IFERROR(IF($AQ$15&gt;0,$AN$36*$X$15/$AQ$15,$AN$36*$X$11/$AQ$11),"")</f>
        <v/>
      </c>
      <c r="AR46" s="175"/>
      <c r="AS46" s="176"/>
      <c r="AT46" s="48"/>
      <c r="AU46" s="176"/>
      <c r="AV46" s="176"/>
      <c r="AW46" s="176"/>
      <c r="AX46" s="176"/>
      <c r="AY46" s="176"/>
      <c r="AZ46" s="176"/>
      <c r="BA46" s="176"/>
      <c r="BB46" s="176"/>
      <c r="BC46" s="176"/>
      <c r="BD46" s="176"/>
      <c r="BE46" s="176"/>
      <c r="BF46" s="176"/>
      <c r="BG46" s="176"/>
      <c r="BH46" s="176"/>
      <c r="BI46" s="176"/>
      <c r="BJ46" s="176"/>
      <c r="BK46" s="74"/>
      <c r="BL46" s="70"/>
      <c r="BM46" s="70"/>
      <c r="BN46" s="66"/>
      <c r="BO46" s="87">
        <f>L46+Q46</f>
        <v>0</v>
      </c>
      <c r="BP46" s="90"/>
      <c r="BQ46" s="102">
        <f>IFERROR(IF(AQ15&gt;0,BQ36*AG15/(AQ15-AD15),BQ36*AG11/(AQ11-AD11)),0)</f>
        <v>0</v>
      </c>
      <c r="BR46" s="103"/>
      <c r="BS46" s="107">
        <f>IFERROR(IF(AQ15&gt;0,BS36*AG15/AQ15,BS36*AG11/AQ11),0)</f>
        <v>0</v>
      </c>
      <c r="BT46" s="99"/>
      <c r="BU46" s="93">
        <f>BQ46+BS46</f>
        <v>0</v>
      </c>
      <c r="BV46" s="92"/>
      <c r="BW46" s="106"/>
      <c r="BX46" s="96">
        <f>IFERROR(IF(AQ15&gt;0,($BX$36-BX42)*AG15/(AQ15-AD15),($BX$36-$BX$42)*AG11/(AQ11-AD11)),0)</f>
        <v>0</v>
      </c>
      <c r="BY46" s="95"/>
      <c r="BZ46" s="95">
        <f>AG46</f>
        <v>0</v>
      </c>
      <c r="CA46" s="112">
        <f>AH46</f>
        <v>0</v>
      </c>
      <c r="CB46" s="95">
        <f>AM46</f>
        <v>0</v>
      </c>
      <c r="CC46" s="95">
        <f>BX46-CB46-BO46-BG46-AU46-AC46</f>
        <v>0</v>
      </c>
    </row>
    <row r="47" spans="1:81" ht="9.75" customHeight="1" x14ac:dyDescent="0.25">
      <c r="A47" s="65"/>
      <c r="B47" s="65"/>
      <c r="C47" s="66"/>
      <c r="D47" s="69"/>
      <c r="E47" s="69"/>
      <c r="F47" s="69"/>
      <c r="G47" s="69"/>
      <c r="H47" s="42"/>
      <c r="I47" s="42"/>
      <c r="J47" s="42"/>
      <c r="K47" s="42"/>
      <c r="L47" s="42"/>
      <c r="M47" s="74"/>
      <c r="N47" s="74"/>
      <c r="O47" s="74"/>
      <c r="P47" s="74"/>
      <c r="Q47" s="74"/>
      <c r="R47" s="74"/>
      <c r="S47" s="74"/>
      <c r="T47" s="74"/>
      <c r="U47" s="114"/>
      <c r="V47" s="114"/>
      <c r="W47" s="114"/>
      <c r="X47" s="74"/>
      <c r="Y47" s="74"/>
      <c r="Z47" s="74"/>
      <c r="AA47" s="74"/>
      <c r="AB47" s="74"/>
      <c r="AC47" s="74"/>
      <c r="AD47" s="74"/>
      <c r="AE47" s="74"/>
      <c r="AF47" s="147"/>
      <c r="AG47" s="147"/>
      <c r="AH47" s="147"/>
      <c r="AI47" s="114"/>
      <c r="AJ47" s="147"/>
      <c r="AK47" s="147"/>
      <c r="AL47" s="147"/>
      <c r="AM47" s="147"/>
      <c r="AN47" s="74"/>
      <c r="AO47" s="74"/>
      <c r="AP47" s="74"/>
      <c r="AQ47" s="74"/>
      <c r="AR47" s="74"/>
      <c r="AS47" s="337" t="str">
        <f>IF(OR(AN42&gt;AN36,AC36&gt;X36,AN44&lt;0,AU36&gt;AU34,AZ36&gt;AZ34,BG36&gt;BG34),"Valeur erronée dans le plan de financement","")</f>
        <v/>
      </c>
      <c r="AT47" s="337"/>
      <c r="AU47" s="337"/>
      <c r="AV47" s="337"/>
      <c r="AW47" s="337"/>
      <c r="AX47" s="337"/>
      <c r="AY47" s="337"/>
      <c r="AZ47" s="337"/>
      <c r="BA47" s="337"/>
      <c r="BB47" s="337"/>
      <c r="BC47" s="337"/>
      <c r="BD47" s="337"/>
      <c r="BE47" s="337"/>
      <c r="BF47" s="337"/>
      <c r="BG47" s="337"/>
      <c r="BH47" s="176"/>
      <c r="BI47" s="74"/>
      <c r="BJ47" s="74"/>
      <c r="BK47" s="74"/>
      <c r="BL47" s="70"/>
      <c r="BM47" s="70"/>
      <c r="BN47" s="66"/>
      <c r="BO47" s="70"/>
      <c r="BP47" s="70"/>
      <c r="BQ47" s="70"/>
      <c r="BR47" s="70"/>
      <c r="BS47" s="70"/>
      <c r="BT47" s="70"/>
      <c r="BU47" s="70"/>
      <c r="BV47" s="70"/>
      <c r="BW47" s="70"/>
      <c r="BX47" s="69"/>
      <c r="BY47" s="95"/>
      <c r="BZ47" s="95"/>
      <c r="CA47" s="95"/>
      <c r="CB47" s="95"/>
      <c r="CC47" s="242"/>
    </row>
    <row r="48" spans="1:81" ht="9.75" customHeight="1" x14ac:dyDescent="0.25">
      <c r="A48" s="65"/>
      <c r="B48" s="65"/>
      <c r="C48" s="66"/>
      <c r="D48" s="69"/>
      <c r="E48" s="69"/>
      <c r="F48" s="69"/>
      <c r="G48" s="69"/>
      <c r="H48" s="42"/>
      <c r="I48" s="42"/>
      <c r="J48" s="42"/>
      <c r="K48" s="42"/>
      <c r="L48" s="42"/>
      <c r="M48" s="74"/>
      <c r="N48" s="74"/>
      <c r="O48" s="74"/>
      <c r="P48" s="74"/>
      <c r="Q48" s="74"/>
      <c r="R48" s="74"/>
      <c r="S48" s="74"/>
      <c r="T48" s="74"/>
      <c r="U48" s="114"/>
      <c r="V48" s="114"/>
      <c r="W48" s="114"/>
      <c r="X48" s="74"/>
      <c r="Y48" s="74"/>
      <c r="Z48" s="74"/>
      <c r="AA48" s="74"/>
      <c r="AB48" s="74"/>
      <c r="AC48" s="74"/>
      <c r="AD48" s="74"/>
      <c r="AE48" s="74"/>
      <c r="AF48" s="147"/>
      <c r="AG48" s="147"/>
      <c r="AH48" s="147"/>
      <c r="AI48" s="114"/>
      <c r="AJ48" s="147"/>
      <c r="AK48" s="147"/>
      <c r="AL48" s="147"/>
      <c r="AM48" s="147"/>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0"/>
      <c r="BM48" s="70"/>
      <c r="BN48" s="66"/>
      <c r="BO48" s="70"/>
      <c r="BP48" s="70"/>
      <c r="BQ48" s="70"/>
      <c r="BR48" s="70"/>
      <c r="BS48" s="70"/>
      <c r="BT48" s="70"/>
      <c r="BU48" s="70"/>
      <c r="BV48" s="70"/>
      <c r="BW48" s="70"/>
      <c r="BX48" s="69"/>
      <c r="BY48" s="95"/>
      <c r="BZ48" s="69"/>
      <c r="CA48" s="69"/>
      <c r="CB48" s="69"/>
      <c r="CC48" s="69"/>
    </row>
    <row r="49" spans="1:81" ht="18" customHeight="1" x14ac:dyDescent="0.25">
      <c r="A49" s="65"/>
      <c r="B49" s="65"/>
      <c r="C49" s="66"/>
      <c r="D49" s="69"/>
      <c r="E49" s="69"/>
      <c r="F49" s="69"/>
      <c r="G49" s="69"/>
      <c r="H49" s="42"/>
      <c r="I49" s="42"/>
      <c r="J49" s="42"/>
      <c r="K49" s="42"/>
      <c r="L49" s="42"/>
      <c r="M49" s="74"/>
      <c r="N49" s="74"/>
      <c r="O49" s="74"/>
      <c r="P49" s="74"/>
      <c r="Q49" s="74"/>
      <c r="R49" s="74"/>
      <c r="S49" s="74"/>
      <c r="T49" s="74"/>
      <c r="U49" s="114"/>
      <c r="V49" s="114"/>
      <c r="W49" s="114"/>
      <c r="X49" s="74"/>
      <c r="Y49" s="74"/>
      <c r="Z49" s="74"/>
      <c r="AA49" s="74"/>
      <c r="AB49" s="74"/>
      <c r="AC49" s="335" t="s">
        <v>39</v>
      </c>
      <c r="AD49" s="335"/>
      <c r="AE49" s="335"/>
      <c r="AF49" s="335"/>
      <c r="AG49" s="147"/>
      <c r="AH49" s="147"/>
      <c r="AI49" s="114"/>
      <c r="AJ49" s="201"/>
      <c r="AK49" s="201"/>
      <c r="AL49" s="201"/>
      <c r="AM49" s="201"/>
      <c r="AN49" s="335" t="s">
        <v>40</v>
      </c>
      <c r="AO49" s="335"/>
      <c r="AP49" s="335"/>
      <c r="AQ49" s="335"/>
      <c r="AR49" s="74"/>
      <c r="AS49" s="74"/>
      <c r="AT49" s="75"/>
      <c r="AU49" s="74"/>
      <c r="AV49" s="74"/>
      <c r="AW49" s="74"/>
      <c r="AX49" s="74"/>
      <c r="AY49" s="74"/>
      <c r="AZ49" s="74"/>
      <c r="BA49" s="74"/>
      <c r="BB49" s="74"/>
      <c r="BC49" s="74"/>
      <c r="BD49" s="74"/>
      <c r="BE49" s="74"/>
      <c r="BF49" s="74"/>
      <c r="BG49" s="74"/>
      <c r="BH49" s="74"/>
      <c r="BI49" s="74"/>
      <c r="BJ49" s="74"/>
      <c r="BK49" s="74"/>
      <c r="BL49" s="70"/>
      <c r="BM49" s="70"/>
      <c r="BN49" s="66"/>
      <c r="BO49" s="108"/>
      <c r="BP49" s="108"/>
      <c r="BQ49" s="108"/>
      <c r="BR49" s="108"/>
      <c r="BS49" s="108"/>
      <c r="BT49" s="108"/>
      <c r="BU49" s="108"/>
      <c r="BV49" s="108"/>
      <c r="BW49" s="108"/>
      <c r="BX49" s="69"/>
      <c r="BY49" s="69"/>
      <c r="BZ49" s="69"/>
      <c r="CA49" s="69"/>
      <c r="CB49" s="69"/>
      <c r="CC49" s="69"/>
    </row>
    <row r="50" spans="1:81" ht="15.75" customHeight="1" x14ac:dyDescent="0.25">
      <c r="A50" s="65"/>
      <c r="B50" s="65"/>
      <c r="C50" s="66"/>
      <c r="D50" s="69"/>
      <c r="E50" s="69"/>
      <c r="F50" s="69"/>
      <c r="G50" s="69"/>
      <c r="H50" s="42"/>
      <c r="I50" s="42"/>
      <c r="J50" s="42"/>
      <c r="K50" s="42"/>
      <c r="L50" s="42"/>
      <c r="M50" s="42"/>
      <c r="N50" s="42"/>
      <c r="O50" s="42"/>
      <c r="P50" s="42"/>
      <c r="Q50" s="42"/>
      <c r="R50" s="42"/>
      <c r="S50" s="42"/>
      <c r="T50" s="42"/>
      <c r="U50" s="64"/>
      <c r="V50" s="64"/>
      <c r="W50" s="64"/>
      <c r="X50" s="51"/>
      <c r="Y50" s="51"/>
      <c r="Z50" s="51"/>
      <c r="AA50" s="76"/>
      <c r="AB50" s="77"/>
      <c r="AC50" s="336"/>
      <c r="AD50" s="336"/>
      <c r="AE50" s="336"/>
      <c r="AF50" s="336"/>
      <c r="AG50" s="144"/>
      <c r="AH50" s="144"/>
      <c r="AI50" s="63"/>
      <c r="AJ50" s="144"/>
      <c r="AK50" s="144"/>
      <c r="AL50" s="144"/>
      <c r="AM50" s="144"/>
      <c r="AN50" s="336"/>
      <c r="AO50" s="336"/>
      <c r="AP50" s="336"/>
      <c r="AQ50" s="336"/>
      <c r="AR50" s="74"/>
      <c r="AS50" s="74"/>
      <c r="AT50" s="75"/>
      <c r="AU50" s="74"/>
      <c r="AV50" s="74"/>
      <c r="AW50" s="74"/>
      <c r="AX50" s="42"/>
      <c r="AY50" s="70"/>
      <c r="AZ50" s="70"/>
      <c r="BA50" s="70"/>
      <c r="BB50" s="70"/>
      <c r="BC50" s="70"/>
      <c r="BD50" s="70"/>
      <c r="BE50" s="70"/>
      <c r="BF50" s="70"/>
      <c r="BG50" s="70"/>
      <c r="BH50" s="70"/>
      <c r="BI50" s="70"/>
      <c r="BJ50" s="70"/>
      <c r="BK50" s="70"/>
      <c r="BL50" s="70"/>
      <c r="BM50" s="70"/>
      <c r="BN50" s="66"/>
      <c r="BO50" s="108"/>
      <c r="BP50" s="108"/>
      <c r="BQ50" s="108"/>
      <c r="BR50" s="108"/>
      <c r="BS50" s="109"/>
      <c r="BT50" s="109"/>
      <c r="BU50" s="109"/>
      <c r="BV50" s="109"/>
      <c r="BW50" s="109"/>
      <c r="BX50" s="69"/>
      <c r="BY50" s="69"/>
      <c r="BZ50" s="69"/>
      <c r="CA50" s="69"/>
      <c r="CB50" s="69"/>
      <c r="CC50" s="69"/>
    </row>
    <row r="51" spans="1:81" ht="14.25" customHeight="1" x14ac:dyDescent="0.25">
      <c r="A51" s="65"/>
      <c r="B51" s="65"/>
      <c r="C51" s="66"/>
      <c r="D51" s="70"/>
      <c r="E51" s="70"/>
      <c r="F51" s="70"/>
      <c r="G51" s="70"/>
      <c r="H51" s="70"/>
      <c r="I51" s="70"/>
      <c r="J51" s="70"/>
      <c r="K51" s="70"/>
      <c r="L51" s="70"/>
      <c r="M51" s="70"/>
      <c r="N51" s="70"/>
      <c r="O51" s="70"/>
      <c r="P51" s="70"/>
      <c r="Q51" s="70"/>
      <c r="R51" s="70"/>
      <c r="S51" s="70"/>
      <c r="T51" s="70"/>
      <c r="U51" s="71"/>
      <c r="V51" s="71"/>
      <c r="W51" s="71"/>
      <c r="X51" s="70"/>
      <c r="Y51" s="70"/>
      <c r="Z51" s="70"/>
      <c r="AA51" s="70"/>
      <c r="AB51" s="70"/>
      <c r="AC51" s="328" t="str">
        <f>IFERROR(MIN(IF(OR(P9="Zone Abis",P9="Zone A",P9="Zone B1"),(AC38*0.6%-AC40*0.2%+AC42*1.11%)/(AC38+AC40+AC42),""),Taux!$B$9-Taux!B7),"")</f>
        <v/>
      </c>
      <c r="AD51" s="329"/>
      <c r="AE51" s="329"/>
      <c r="AF51" s="330"/>
      <c r="AG51" s="113">
        <f>IF(AG38&lt;0,AG38,0)+IF(AG40&lt;0,AG40,0)+IF(AG42&lt;0,AG42,0)+IF(AG44&lt;0,AG44,0)+IF(AG46&lt;0,AG46,0)</f>
        <v>0</v>
      </c>
      <c r="AH51" s="227"/>
      <c r="AI51" s="113">
        <f t="shared" ref="AI51:AK51" si="1">IF(AI38&lt;0,AI38,0)+IF(AI40&lt;0,AI40,0)+IF(AI42&lt;0,AI42,0)+IF(AI44&lt;0,AI44,0)+IF(AI46&lt;0,AI46,0)</f>
        <v>0</v>
      </c>
      <c r="AJ51" s="145"/>
      <c r="AK51" s="145">
        <f t="shared" si="1"/>
        <v>0</v>
      </c>
      <c r="AL51" s="145"/>
      <c r="AM51" s="145"/>
      <c r="AN51" s="328" t="str">
        <f>IFERROR(($AN$38*Taux!$B$12+$AN$40*Taux!$B$11+($AN$42+$AN$44)*Taux!$B$13+$AN$46*Taux!$B$14)/($AN$38+$AN$40+$AN$42+$AN$44+$AN$46),"")</f>
        <v/>
      </c>
      <c r="AO51" s="329"/>
      <c r="AP51" s="329"/>
      <c r="AQ51" s="330"/>
      <c r="AR51" s="74"/>
      <c r="AS51" s="74"/>
      <c r="AT51" s="70"/>
      <c r="AU51" s="70"/>
      <c r="AV51" s="70"/>
      <c r="AW51" s="70"/>
      <c r="AX51" s="70"/>
      <c r="AY51" s="70"/>
      <c r="AZ51" s="70"/>
      <c r="BA51" s="70"/>
      <c r="BB51" s="70"/>
      <c r="BC51" s="70"/>
      <c r="BD51" s="70"/>
      <c r="BE51" s="70"/>
      <c r="BF51" s="70"/>
      <c r="BG51" s="70"/>
      <c r="BH51" s="70"/>
      <c r="BI51" s="70"/>
      <c r="BJ51" s="70"/>
      <c r="BK51" s="70"/>
      <c r="BL51" s="70"/>
      <c r="BM51" s="70"/>
      <c r="BN51" s="66"/>
      <c r="BO51" s="108"/>
      <c r="BP51" s="108"/>
      <c r="BQ51" s="108"/>
      <c r="BR51" s="108"/>
      <c r="BS51" s="108">
        <f>IF(BU38&lt;0,BU38,0)+IF(BU40&lt;0,BU40,0)+IF(BU42&lt;0,BU42,0)+IF(BU46&lt;0,BU46,0)</f>
        <v>0</v>
      </c>
      <c r="BT51" s="108"/>
      <c r="BU51" s="108"/>
      <c r="BV51" s="108"/>
      <c r="BW51" s="70"/>
      <c r="BX51" s="69"/>
      <c r="BY51" s="69"/>
      <c r="BZ51" s="69"/>
      <c r="CA51" s="69"/>
      <c r="CB51" s="69"/>
      <c r="CC51" s="69"/>
    </row>
    <row r="52" spans="1:81" ht="9.75" customHeight="1" x14ac:dyDescent="0.25">
      <c r="A52" s="65"/>
      <c r="B52" s="65"/>
      <c r="C52" s="66"/>
      <c r="D52" s="70"/>
      <c r="E52" s="70"/>
      <c r="F52" s="70"/>
      <c r="G52" s="70"/>
      <c r="H52" s="70"/>
      <c r="I52" s="70"/>
      <c r="J52" s="70"/>
      <c r="K52" s="70"/>
      <c r="L52" s="70"/>
      <c r="M52" s="70"/>
      <c r="N52" s="70"/>
      <c r="O52" s="70"/>
      <c r="P52" s="70"/>
      <c r="Q52" s="70"/>
      <c r="R52" s="70"/>
      <c r="S52" s="70"/>
      <c r="T52" s="70"/>
      <c r="U52" s="71"/>
      <c r="V52" s="71"/>
      <c r="W52" s="71"/>
      <c r="X52" s="70"/>
      <c r="Y52" s="70"/>
      <c r="Z52" s="70"/>
      <c r="AA52" s="70"/>
      <c r="AB52" s="70"/>
      <c r="AC52" s="70"/>
      <c r="AD52" s="70"/>
      <c r="AE52" s="70"/>
      <c r="AF52" s="227"/>
      <c r="AG52" s="227"/>
      <c r="AH52" s="227"/>
      <c r="AI52" s="71"/>
      <c r="AJ52" s="227"/>
      <c r="AK52" s="227"/>
      <c r="AL52" s="227"/>
      <c r="AM52" s="227"/>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66"/>
      <c r="BO52" s="108"/>
      <c r="BP52" s="108"/>
      <c r="BQ52" s="108"/>
      <c r="BR52" s="108"/>
      <c r="BS52" s="70"/>
      <c r="BT52" s="70"/>
      <c r="BU52" s="70"/>
      <c r="BV52" s="70"/>
      <c r="BW52" s="70"/>
      <c r="BX52" s="69"/>
      <c r="BY52" s="69"/>
      <c r="BZ52" s="69"/>
      <c r="CA52" s="69"/>
      <c r="CB52" s="69"/>
      <c r="CC52" s="69"/>
    </row>
    <row r="53" spans="1:81" ht="9.75" customHeight="1" x14ac:dyDescent="0.25">
      <c r="A53" s="65"/>
      <c r="B53" s="65"/>
      <c r="C53" s="66"/>
      <c r="D53" s="66"/>
      <c r="E53" s="66"/>
      <c r="F53" s="66"/>
      <c r="G53" s="66"/>
      <c r="H53" s="66"/>
      <c r="I53" s="66"/>
      <c r="J53" s="66"/>
      <c r="K53" s="66"/>
      <c r="L53" s="66"/>
      <c r="M53" s="66"/>
      <c r="N53" s="66"/>
      <c r="O53" s="66"/>
      <c r="P53" s="66"/>
      <c r="Q53" s="66"/>
      <c r="R53" s="66"/>
      <c r="S53" s="66"/>
      <c r="T53" s="66"/>
      <c r="U53" s="116"/>
      <c r="V53" s="116"/>
      <c r="W53" s="116"/>
      <c r="X53" s="66"/>
      <c r="Y53" s="66"/>
      <c r="Z53" s="66"/>
      <c r="AA53" s="66"/>
      <c r="AB53" s="66"/>
      <c r="AC53" s="66"/>
      <c r="AD53" s="66"/>
      <c r="AE53" s="66"/>
      <c r="AF53" s="216"/>
      <c r="AG53" s="216"/>
      <c r="AH53" s="216"/>
      <c r="AI53" s="216"/>
      <c r="AJ53" s="216"/>
      <c r="AK53" s="216"/>
      <c r="AL53" s="216"/>
      <c r="AM53" s="21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row>
    <row r="54" spans="1:81" ht="17.25" hidden="1" customHeight="1" x14ac:dyDescent="0.25">
      <c r="A54" s="65"/>
      <c r="B54" s="65"/>
      <c r="C54" s="66"/>
      <c r="D54" s="66"/>
      <c r="E54" s="66"/>
      <c r="F54" s="66"/>
      <c r="G54" s="66"/>
      <c r="H54" s="66"/>
      <c r="I54" s="66"/>
      <c r="J54" s="66"/>
      <c r="K54" s="66"/>
      <c r="L54" s="66"/>
      <c r="M54" s="66"/>
      <c r="N54" s="66"/>
      <c r="O54" s="66"/>
      <c r="P54" s="66"/>
      <c r="Q54" s="66"/>
      <c r="R54" s="66"/>
      <c r="S54" s="66"/>
      <c r="T54" s="66"/>
      <c r="U54" s="116"/>
      <c r="V54" s="116"/>
      <c r="W54" s="116"/>
      <c r="X54" s="66"/>
      <c r="Y54" s="66"/>
      <c r="Z54" s="66"/>
      <c r="AA54" s="66"/>
      <c r="AB54" s="66"/>
      <c r="AC54" s="66"/>
      <c r="AD54" s="66"/>
      <c r="AE54" s="66"/>
      <c r="AF54" s="216"/>
      <c r="AG54" s="216"/>
      <c r="AH54" s="216"/>
      <c r="AI54" s="216"/>
      <c r="AJ54" s="216"/>
      <c r="AK54" s="216"/>
      <c r="AL54" s="216"/>
      <c r="AM54" s="216"/>
      <c r="AN54" s="331">
        <f>AN38+AN40+AN42+AN44+AN46</f>
        <v>0</v>
      </c>
      <c r="AO54" s="332"/>
      <c r="AP54" s="332"/>
      <c r="AQ54" s="332"/>
      <c r="AR54" s="237"/>
      <c r="AS54" s="237"/>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row>
    <row r="55" spans="1:81" ht="9.75" hidden="1" customHeight="1" x14ac:dyDescent="0.25">
      <c r="A55" s="66"/>
      <c r="B55" s="66"/>
      <c r="C55" s="66"/>
      <c r="D55" s="66"/>
      <c r="E55" s="66"/>
      <c r="F55" s="66"/>
      <c r="G55" s="66"/>
      <c r="H55" s="66"/>
      <c r="I55" s="66"/>
      <c r="J55" s="66"/>
      <c r="K55" s="66"/>
      <c r="L55" s="66"/>
      <c r="M55" s="66"/>
      <c r="N55" s="66"/>
      <c r="O55" s="66"/>
      <c r="P55" s="66"/>
      <c r="Q55" s="66"/>
      <c r="R55" s="66"/>
      <c r="S55" s="66"/>
      <c r="T55" s="66"/>
      <c r="U55" s="116"/>
      <c r="V55" s="116"/>
      <c r="W55" s="116"/>
      <c r="X55" s="66"/>
      <c r="Y55" s="66"/>
      <c r="Z55" s="66"/>
      <c r="AA55" s="66"/>
      <c r="BH55" s="66"/>
      <c r="BI55" s="66"/>
      <c r="BJ55" s="66"/>
      <c r="BK55" s="66"/>
      <c r="BL55" s="66"/>
      <c r="BM55" s="66"/>
      <c r="BN55" s="66"/>
      <c r="BO55" s="66"/>
      <c r="BP55" s="66"/>
      <c r="BQ55" s="66"/>
      <c r="BR55" s="66"/>
      <c r="BS55" s="66"/>
      <c r="BT55" s="66"/>
      <c r="BU55" s="66"/>
      <c r="BV55" s="66"/>
      <c r="BW55" s="66"/>
    </row>
    <row r="56" spans="1:81" ht="18.75" hidden="1" customHeight="1" x14ac:dyDescent="0.25">
      <c r="A56" s="66"/>
      <c r="B56" s="66"/>
      <c r="C56" s="66"/>
      <c r="D56" s="66"/>
      <c r="E56" s="66"/>
      <c r="F56" s="66"/>
      <c r="G56" s="66"/>
      <c r="H56" s="66"/>
      <c r="I56" s="66"/>
      <c r="J56" s="66"/>
      <c r="K56" s="66"/>
      <c r="L56" s="66"/>
      <c r="M56" s="66"/>
      <c r="N56" s="66"/>
      <c r="O56" s="66"/>
      <c r="P56" s="66"/>
      <c r="Q56" s="66"/>
      <c r="R56" s="66"/>
      <c r="S56" s="66"/>
      <c r="T56" s="66"/>
      <c r="U56" s="116"/>
      <c r="V56" s="116"/>
      <c r="W56" s="116"/>
      <c r="X56" s="66"/>
      <c r="Y56" s="66"/>
      <c r="Z56" s="66"/>
      <c r="AA56" s="66"/>
      <c r="AN56" s="333">
        <f>AN36-AN54</f>
        <v>0</v>
      </c>
      <c r="AO56" s="334"/>
      <c r="AP56" s="334"/>
      <c r="AQ56" s="334"/>
      <c r="AR56" s="238"/>
      <c r="AS56" s="238"/>
      <c r="BH56" s="66"/>
      <c r="BI56" s="66"/>
      <c r="BJ56" s="66"/>
      <c r="BK56" s="66"/>
      <c r="BL56" s="66"/>
      <c r="BM56" s="66"/>
      <c r="BN56" s="66"/>
      <c r="BO56" s="66"/>
      <c r="BP56" s="66"/>
      <c r="BQ56" s="66"/>
      <c r="BR56" s="66"/>
      <c r="BS56" s="66"/>
      <c r="BT56" s="66"/>
      <c r="BU56" s="66"/>
      <c r="BV56" s="66"/>
      <c r="BW56" s="66"/>
    </row>
    <row r="57" spans="1:81" ht="9.75" customHeight="1" x14ac:dyDescent="0.25">
      <c r="A57" s="66"/>
      <c r="B57" s="66"/>
      <c r="C57" s="66"/>
      <c r="D57" s="66"/>
      <c r="E57" s="66"/>
      <c r="F57" s="66"/>
      <c r="G57" s="66"/>
      <c r="H57" s="66"/>
      <c r="I57" s="66"/>
      <c r="J57" s="66"/>
      <c r="K57" s="66"/>
      <c r="L57" s="66"/>
      <c r="M57" s="66"/>
      <c r="N57" s="66"/>
      <c r="O57" s="66"/>
      <c r="P57" s="66"/>
      <c r="Q57" s="66"/>
      <c r="R57" s="66"/>
      <c r="S57" s="66"/>
      <c r="T57" s="66"/>
      <c r="BI57" s="66"/>
      <c r="BJ57" s="66"/>
      <c r="BK57" s="66"/>
      <c r="BL57" s="66"/>
      <c r="BM57" s="66"/>
      <c r="BN57" s="66"/>
      <c r="BO57" s="66"/>
      <c r="BP57" s="66"/>
      <c r="BQ57" s="66"/>
      <c r="BR57" s="66"/>
      <c r="BS57" s="66"/>
      <c r="BT57" s="66"/>
      <c r="BU57" s="66"/>
      <c r="BV57" s="66"/>
      <c r="BW57" s="66"/>
    </row>
    <row r="58" spans="1:81" ht="15.75" customHeight="1" x14ac:dyDescent="0.25">
      <c r="A58" s="66"/>
      <c r="B58" s="66"/>
      <c r="C58" s="66"/>
      <c r="D58" s="66"/>
      <c r="E58" s="66"/>
      <c r="F58" s="66"/>
      <c r="G58" s="66"/>
      <c r="H58" s="66"/>
      <c r="I58" s="66"/>
      <c r="J58" s="66"/>
      <c r="AA58" s="334" t="str">
        <f>IF(OR(AA38="Surfinancement*",AA40="Surfinancement*",AA46="Surfinancement*"),"*L'ensemble des financements sur cette typologie (autres prêts, subventions, PHB 2.0, Booster, fonds propres) sont supérieurs au prix de revient de cette typologie. Vous pouvez diminuer les montants de PHB 2.0 et/ou Booster","")</f>
        <v/>
      </c>
      <c r="AB58" s="334"/>
      <c r="AC58" s="334"/>
      <c r="AD58" s="334"/>
      <c r="AE58" s="334"/>
      <c r="AF58" s="334"/>
      <c r="AG58" s="334"/>
      <c r="AH58" s="334"/>
      <c r="AI58" s="334"/>
      <c r="AJ58" s="334"/>
      <c r="AK58" s="334"/>
      <c r="AL58" s="334"/>
      <c r="AM58" s="334"/>
      <c r="AN58" s="334"/>
      <c r="AO58" s="334"/>
      <c r="AP58" s="334"/>
      <c r="AQ58" s="334"/>
      <c r="AR58" s="334"/>
      <c r="AS58" s="334"/>
      <c r="AT58" s="334"/>
      <c r="AU58" s="334"/>
      <c r="AV58" s="334"/>
      <c r="AW58" s="334"/>
      <c r="AX58" s="334"/>
      <c r="AY58" s="334"/>
      <c r="AZ58" s="334"/>
      <c r="BA58" s="334"/>
      <c r="BB58" s="334"/>
      <c r="BC58" s="334"/>
      <c r="BD58" s="334"/>
      <c r="BE58" s="334"/>
      <c r="BF58" s="334"/>
      <c r="BG58" s="334"/>
      <c r="BH58" s="334"/>
      <c r="BI58" s="334"/>
      <c r="BJ58" s="334"/>
      <c r="BK58" s="334"/>
      <c r="BL58" s="334"/>
      <c r="BM58" s="66"/>
      <c r="BN58" s="66"/>
      <c r="BO58" s="66"/>
      <c r="BP58" s="66"/>
      <c r="BQ58" s="66"/>
      <c r="BR58" s="66"/>
    </row>
    <row r="59" spans="1:81" ht="9" customHeight="1" x14ac:dyDescent="0.25">
      <c r="A59" s="66"/>
      <c r="B59" s="66"/>
      <c r="C59" s="66"/>
      <c r="D59" s="66"/>
      <c r="E59" s="66"/>
      <c r="F59" s="66"/>
      <c r="G59" s="66"/>
      <c r="H59" s="66"/>
      <c r="I59" s="66"/>
      <c r="J59" s="66"/>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66"/>
      <c r="BN59" s="66"/>
      <c r="BO59" s="66"/>
      <c r="BP59" s="66"/>
      <c r="BQ59" s="66"/>
      <c r="BR59" s="66"/>
    </row>
    <row r="60" spans="1:81" ht="9" customHeight="1" x14ac:dyDescent="0.25">
      <c r="A60" s="66"/>
      <c r="B60" s="66"/>
      <c r="C60" s="66"/>
      <c r="D60" s="66"/>
      <c r="E60" s="66"/>
      <c r="F60" s="66"/>
      <c r="G60" s="66"/>
      <c r="H60" s="66"/>
      <c r="I60" s="66"/>
      <c r="J60" s="66"/>
      <c r="BI60" s="66"/>
      <c r="BJ60" s="66"/>
      <c r="BK60" s="66"/>
      <c r="BL60" s="66"/>
      <c r="BM60" s="66"/>
      <c r="BN60" s="66"/>
      <c r="BO60" s="66"/>
      <c r="BP60" s="66"/>
      <c r="BQ60" s="66"/>
      <c r="BR60" s="66"/>
    </row>
    <row r="61" spans="1:81" ht="9" customHeight="1" x14ac:dyDescent="0.25">
      <c r="A61" s="66"/>
      <c r="B61" s="66"/>
      <c r="C61" s="66"/>
      <c r="D61" s="66"/>
      <c r="E61" s="66"/>
      <c r="F61" s="66"/>
      <c r="G61" s="66"/>
      <c r="H61" s="66"/>
      <c r="I61" s="66"/>
      <c r="J61" s="66"/>
      <c r="BI61" s="66"/>
      <c r="BJ61" s="66"/>
      <c r="BK61" s="66"/>
      <c r="BL61" s="66"/>
      <c r="BM61" s="66"/>
      <c r="BN61" s="66"/>
      <c r="BO61" s="66"/>
      <c r="BP61" s="66"/>
      <c r="BQ61" s="66"/>
      <c r="BR61" s="66"/>
    </row>
    <row r="62" spans="1:81" ht="9" customHeight="1" x14ac:dyDescent="0.25">
      <c r="A62" s="66"/>
      <c r="B62" s="66"/>
      <c r="C62" s="66"/>
      <c r="D62" s="66"/>
      <c r="E62" s="66"/>
      <c r="F62" s="66"/>
      <c r="G62" s="66"/>
      <c r="H62" s="66"/>
      <c r="I62" s="66"/>
      <c r="J62" s="66"/>
      <c r="BI62" s="66"/>
      <c r="BJ62" s="66"/>
      <c r="BK62" s="66"/>
      <c r="BL62" s="66"/>
      <c r="BM62" s="66"/>
      <c r="BN62" s="66"/>
      <c r="BO62" s="66"/>
      <c r="BP62" s="66"/>
      <c r="BQ62" s="66"/>
      <c r="BR62" s="66"/>
    </row>
    <row r="63" spans="1:81" ht="9" customHeight="1" x14ac:dyDescent="0.25">
      <c r="A63" s="66"/>
      <c r="B63" s="66"/>
      <c r="C63" s="66"/>
      <c r="D63" s="66"/>
      <c r="E63" s="66"/>
      <c r="F63" s="66"/>
      <c r="G63" s="66"/>
      <c r="H63" s="66"/>
      <c r="I63" s="66"/>
      <c r="J63" s="66"/>
      <c r="BI63" s="66"/>
      <c r="BJ63" s="66"/>
      <c r="BK63" s="66"/>
      <c r="BL63" s="66"/>
      <c r="BM63" s="66"/>
      <c r="BN63" s="66"/>
      <c r="BO63" s="66"/>
      <c r="BP63" s="66"/>
      <c r="BQ63" s="66"/>
      <c r="BR63" s="66"/>
    </row>
    <row r="64" spans="1:81" ht="9" customHeight="1" x14ac:dyDescent="0.25"/>
    <row r="65" ht="9" customHeight="1" x14ac:dyDescent="0.25"/>
    <row r="66" ht="9" customHeight="1" x14ac:dyDescent="0.25"/>
    <row r="67" ht="9" customHeight="1" x14ac:dyDescent="0.25"/>
    <row r="68" ht="9" customHeight="1" x14ac:dyDescent="0.25"/>
    <row r="69" ht="9" customHeight="1" x14ac:dyDescent="0.25"/>
    <row r="70" ht="9" customHeight="1" x14ac:dyDescent="0.25"/>
    <row r="71" ht="9" customHeight="1" x14ac:dyDescent="0.25"/>
    <row r="72" ht="9" customHeight="1" x14ac:dyDescent="0.25"/>
    <row r="73" ht="15.75" customHeight="1" x14ac:dyDescent="0.25"/>
    <row r="74" ht="15.75" customHeight="1" x14ac:dyDescent="0.25"/>
    <row r="75" ht="15.75" customHeight="1" x14ac:dyDescent="0.25"/>
    <row r="76" ht="15.75" customHeight="1" x14ac:dyDescent="0.25"/>
    <row r="77" ht="15.75" customHeight="1" x14ac:dyDescent="0.25"/>
    <row r="78" ht="6.75" customHeight="1" x14ac:dyDescent="0.25"/>
    <row r="79" ht="6.75" customHeight="1" x14ac:dyDescent="0.25"/>
    <row r="80" ht="6.75" customHeight="1" x14ac:dyDescent="0.25"/>
    <row r="81" ht="6.75" customHeight="1" x14ac:dyDescent="0.25"/>
    <row r="82" ht="6.75" customHeight="1" x14ac:dyDescent="0.25"/>
    <row r="83" ht="6.75" customHeight="1" x14ac:dyDescent="0.25"/>
    <row r="84" ht="6.75" customHeight="1" x14ac:dyDescent="0.25"/>
    <row r="85" ht="6.75" customHeight="1" x14ac:dyDescent="0.25"/>
    <row r="86" ht="6.75" customHeight="1" x14ac:dyDescent="0.25"/>
    <row r="87" ht="6.75" customHeight="1" x14ac:dyDescent="0.25"/>
    <row r="88" ht="6.75" customHeight="1" x14ac:dyDescent="0.25"/>
    <row r="89" ht="6.75" customHeight="1" x14ac:dyDescent="0.25"/>
    <row r="90" ht="6.75" customHeight="1" x14ac:dyDescent="0.25"/>
    <row r="91" ht="6.75" customHeight="1" x14ac:dyDescent="0.25"/>
    <row r="92" ht="6.75" customHeight="1" x14ac:dyDescent="0.25"/>
    <row r="93" ht="6.75" customHeight="1" x14ac:dyDescent="0.25"/>
    <row r="94" ht="6.75" customHeight="1" x14ac:dyDescent="0.25"/>
    <row r="95" ht="6.75" customHeight="1" x14ac:dyDescent="0.25"/>
    <row r="96" ht="6.75" customHeight="1" x14ac:dyDescent="0.25"/>
    <row r="97" ht="6.75" customHeight="1" x14ac:dyDescent="0.25"/>
    <row r="98" ht="6.75" customHeight="1" x14ac:dyDescent="0.25"/>
    <row r="99" ht="6.75" customHeight="1" x14ac:dyDescent="0.25"/>
    <row r="100" ht="6.75" customHeight="1" x14ac:dyDescent="0.25"/>
    <row r="101" ht="6.75" customHeight="1" x14ac:dyDescent="0.25"/>
    <row r="102" ht="6.75" customHeight="1" x14ac:dyDescent="0.25"/>
  </sheetData>
  <sheetProtection algorithmName="SHA-512" hashValue="m/axfOl7N5S7uGHIamgJ2OwUxUcQ3lFwpEawbrvlR9eUNh1NEiQBRJY00xUaSYtY8K5kugl1AzUooWwpMs+YiQ==" saltValue="3UjsenAIHOb7pjsVFNfmPg==" spinCount="100000" sheet="1" objects="1" scenarios="1"/>
  <mergeCells count="113">
    <mergeCell ref="AN56:AQ56"/>
    <mergeCell ref="AA58:BL59"/>
    <mergeCell ref="AS47:BG47"/>
    <mergeCell ref="AC49:AF50"/>
    <mergeCell ref="AN49:AQ50"/>
    <mergeCell ref="AC51:AF51"/>
    <mergeCell ref="AN51:AQ51"/>
    <mergeCell ref="AN54:AQ54"/>
    <mergeCell ref="AU42:AX42"/>
    <mergeCell ref="AZ42:BC42"/>
    <mergeCell ref="BG42:BJ42"/>
    <mergeCell ref="AC44:AF44"/>
    <mergeCell ref="AN44:AQ44"/>
    <mergeCell ref="BG40:BJ40"/>
    <mergeCell ref="L46:O46"/>
    <mergeCell ref="Q46:T46"/>
    <mergeCell ref="X46:AA46"/>
    <mergeCell ref="AC46:AF46"/>
    <mergeCell ref="AN46:AQ46"/>
    <mergeCell ref="E42:F42"/>
    <mergeCell ref="L42:O42"/>
    <mergeCell ref="Q42:T42"/>
    <mergeCell ref="X42:AA42"/>
    <mergeCell ref="AC42:AF42"/>
    <mergeCell ref="AN42:AQ42"/>
    <mergeCell ref="AZ36:BC36"/>
    <mergeCell ref="BG36:BJ36"/>
    <mergeCell ref="E38:F40"/>
    <mergeCell ref="L38:O38"/>
    <mergeCell ref="Q38:T38"/>
    <mergeCell ref="X38:AA38"/>
    <mergeCell ref="AC38:AF38"/>
    <mergeCell ref="AN38:AQ38"/>
    <mergeCell ref="AU38:AX38"/>
    <mergeCell ref="AZ38:BC38"/>
    <mergeCell ref="L36:O36"/>
    <mergeCell ref="Q36:T36"/>
    <mergeCell ref="X36:AA36"/>
    <mergeCell ref="AC36:AF36"/>
    <mergeCell ref="AN36:AQ36"/>
    <mergeCell ref="AU36:AX36"/>
    <mergeCell ref="BG38:BJ38"/>
    <mergeCell ref="L40:O40"/>
    <mergeCell ref="Q40:T40"/>
    <mergeCell ref="X40:AA40"/>
    <mergeCell ref="AC40:AF40"/>
    <mergeCell ref="AN40:AQ40"/>
    <mergeCell ref="AU40:AX40"/>
    <mergeCell ref="AZ40:BC40"/>
    <mergeCell ref="BZ33:BZ34"/>
    <mergeCell ref="CA33:CA34"/>
    <mergeCell ref="CB33:CB34"/>
    <mergeCell ref="CC33:CC34"/>
    <mergeCell ref="AU34:AX34"/>
    <mergeCell ref="AZ34:BC34"/>
    <mergeCell ref="BG34:BJ34"/>
    <mergeCell ref="BZ32:CC32"/>
    <mergeCell ref="L33:O34"/>
    <mergeCell ref="Q33:T34"/>
    <mergeCell ref="X33:AA34"/>
    <mergeCell ref="AC33:AF34"/>
    <mergeCell ref="AN33:AQ34"/>
    <mergeCell ref="AU33:AX33"/>
    <mergeCell ref="AZ33:BC33"/>
    <mergeCell ref="BG33:BJ33"/>
    <mergeCell ref="BQ33:BQ34"/>
    <mergeCell ref="BO28:BY28"/>
    <mergeCell ref="AT29:AX29"/>
    <mergeCell ref="BA29:BM30"/>
    <mergeCell ref="BO32:BO34"/>
    <mergeCell ref="BQ32:BV32"/>
    <mergeCell ref="BX32:BX34"/>
    <mergeCell ref="BS33:BS34"/>
    <mergeCell ref="BU33:BU34"/>
    <mergeCell ref="E26:F26"/>
    <mergeCell ref="P26:T26"/>
    <mergeCell ref="AT26:AX26"/>
    <mergeCell ref="P27:T27"/>
    <mergeCell ref="F28:H28"/>
    <mergeCell ref="P28:T28"/>
    <mergeCell ref="D18:BM19"/>
    <mergeCell ref="BO18:CC19"/>
    <mergeCell ref="P22:T22"/>
    <mergeCell ref="AT22:AX22"/>
    <mergeCell ref="F24:H24"/>
    <mergeCell ref="P24:T24"/>
    <mergeCell ref="AT24:AX24"/>
    <mergeCell ref="L13:T14"/>
    <mergeCell ref="X13:Z13"/>
    <mergeCell ref="AA13:AC13"/>
    <mergeCell ref="AD13:AF13"/>
    <mergeCell ref="AQ13:AV13"/>
    <mergeCell ref="X15:Z15"/>
    <mergeCell ref="AA15:AC15"/>
    <mergeCell ref="AD15:AF15"/>
    <mergeCell ref="AG15:AO15"/>
    <mergeCell ref="AQ15:AV15"/>
    <mergeCell ref="E7:I16"/>
    <mergeCell ref="X11:Z11"/>
    <mergeCell ref="AA11:AC11"/>
    <mergeCell ref="AD11:AF11"/>
    <mergeCell ref="AG11:AO11"/>
    <mergeCell ref="AQ11:AV11"/>
    <mergeCell ref="AZ11:BL13"/>
    <mergeCell ref="O2:AQ4"/>
    <mergeCell ref="BD2:BK9"/>
    <mergeCell ref="K5:AW6"/>
    <mergeCell ref="P9:S9"/>
    <mergeCell ref="X10:Z10"/>
    <mergeCell ref="AA10:AC10"/>
    <mergeCell ref="AD10:AF10"/>
    <mergeCell ref="AG10:AO10"/>
    <mergeCell ref="AQ10:AV10"/>
  </mergeCells>
  <conditionalFormatting sqref="AU36:AX36">
    <cfRule type="cellIs" dxfId="14" priority="7" operator="greaterThan">
      <formula>$AU$34</formula>
    </cfRule>
  </conditionalFormatting>
  <conditionalFormatting sqref="AZ36:BC36">
    <cfRule type="cellIs" dxfId="13" priority="6" operator="greaterThan">
      <formula>$AZ$34</formula>
    </cfRule>
  </conditionalFormatting>
  <conditionalFormatting sqref="BG36:BJ36">
    <cfRule type="cellIs" dxfId="12" priority="5" operator="greaterThan">
      <formula>$BG$34</formula>
    </cfRule>
  </conditionalFormatting>
  <conditionalFormatting sqref="AS47:BG47">
    <cfRule type="containsText" dxfId="11" priority="4" operator="containsText" text="Valeur erronée dans le plan de financement">
      <formula>NOT(ISERROR(SEARCH("Valeur erronée dans le plan de financement",AS47)))</formula>
    </cfRule>
  </conditionalFormatting>
  <conditionalFormatting sqref="AC38:AF38">
    <cfRule type="expression" dxfId="10" priority="3">
      <formula>$AC$38&gt;$X$38</formula>
    </cfRule>
  </conditionalFormatting>
  <conditionalFormatting sqref="AC40:AF40">
    <cfRule type="expression" dxfId="9" priority="2">
      <formula>$AC$40&gt;$X$40</formula>
    </cfRule>
  </conditionalFormatting>
  <conditionalFormatting sqref="AC42:AF42">
    <cfRule type="expression" dxfId="8" priority="1">
      <formula>$AC$42&gt;$X$42</formula>
    </cfRule>
  </conditionalFormatting>
  <dataValidations count="5">
    <dataValidation type="whole" operator="lessThanOrEqual" allowBlank="1" showInputMessage="1" showErrorMessage="1" sqref="BG36:BJ36 AZ36:BC36 AU36:AX36" xr:uid="{29147CD7-FF47-4D7B-99C5-BB8BCF78E047}">
      <formula1>AU34</formula1>
    </dataValidation>
    <dataValidation type="whole" operator="lessThanOrEqual" allowBlank="1" showInputMessage="1" showErrorMessage="1" sqref="AC46:AF46 AC42:AF42 AC38:AF38 AC40:AF40" xr:uid="{3BE8033A-71F6-4600-B39C-C5216CE4355F}">
      <formula1>X38</formula1>
    </dataValidation>
    <dataValidation type="decimal" allowBlank="1" showInputMessage="1" showErrorMessage="1" sqref="E42:F42" xr:uid="{390A71DA-9953-4E09-8CB0-3681B35A713B}">
      <formula1>0.51</formula1>
      <formula2>0.55</formula2>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24:T24" xr:uid="{BC5EEACA-38DB-45CD-988E-814BAF7D2618}">
      <formula1>F28</formula1>
      <formula2>E26</formula2>
    </dataValidation>
    <dataValidation type="list" allowBlank="1" showInputMessage="1" showErrorMessage="1" sqref="AS42 BE42" xr:uid="{876CAEC3-268E-4EA9-93D3-422F1AC00ECB}">
      <formula1>$AS$43:$AS$44</formula1>
    </dataValidation>
  </dataValidations>
  <pageMargins left="0.25" right="0.25" top="0.75" bottom="0.75" header="0.3" footer="0.3"/>
  <pageSetup paperSize="9" orientation="landscape" r:id="rId1"/>
  <headerFooter>
    <oddFooter>&amp;L&amp;1#&amp;"Calibri"&amp;10&amp;KA80000Interne</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246B87C-BFE7-4B4B-9996-9F32CC008D85}">
          <x14:formula1>
            <xm:f>Taux!$A$1:$A$5</xm:f>
          </x14:formula1>
          <xm:sqref>P9:S9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1686A-2015-4ABA-8BCC-0F1B5E138527}">
  <dimension ref="A1:CC100"/>
  <sheetViews>
    <sheetView zoomScaleNormal="100" workbookViewId="0">
      <selection activeCell="AF58" sqref="AF58"/>
    </sheetView>
  </sheetViews>
  <sheetFormatPr baseColWidth="10" defaultRowHeight="15" outlineLevelCol="1" x14ac:dyDescent="0.25"/>
  <cols>
    <col min="1" max="2" width="1.7109375" style="67" customWidth="1"/>
    <col min="3" max="3" width="1.42578125" style="67" customWidth="1"/>
    <col min="4" max="4" width="1.7109375" style="67" customWidth="1"/>
    <col min="5" max="6" width="4.85546875" style="67" customWidth="1"/>
    <col min="7" max="7" width="1.28515625" style="67" customWidth="1"/>
    <col min="8" max="10" width="2.85546875" style="67" customWidth="1"/>
    <col min="11" max="11" width="3.28515625" style="67" customWidth="1"/>
    <col min="12" max="15" width="3.7109375" style="67" customWidth="1"/>
    <col min="16" max="16" width="1.42578125" style="67" customWidth="1"/>
    <col min="17" max="20" width="3.28515625" style="67" customWidth="1"/>
    <col min="21" max="23" width="0.85546875" style="125" customWidth="1"/>
    <col min="24" max="24" width="4.140625" style="67" customWidth="1"/>
    <col min="25" max="26" width="2.85546875" style="67" customWidth="1"/>
    <col min="27" max="27" width="3.5703125" style="67" customWidth="1"/>
    <col min="28" max="28" width="1.140625" style="67" customWidth="1"/>
    <col min="29" max="32" width="2.85546875" style="67" customWidth="1"/>
    <col min="33" max="33" width="2.5703125" style="125" customWidth="1"/>
    <col min="34" max="34" width="6.140625" style="125" hidden="1" customWidth="1"/>
    <col min="35" max="35" width="11.28515625" style="125" hidden="1" customWidth="1"/>
    <col min="36" max="36" width="6.7109375" style="125" hidden="1" customWidth="1"/>
    <col min="37" max="37" width="11.28515625" style="125" hidden="1" customWidth="1"/>
    <col min="38" max="38" width="11.42578125" style="125" hidden="1" customWidth="1"/>
    <col min="39" max="39" width="11.28515625" style="125" hidden="1" customWidth="1"/>
    <col min="40" max="40" width="3.28515625" style="67" customWidth="1"/>
    <col min="41" max="42" width="2.85546875" style="67" customWidth="1"/>
    <col min="43" max="43" width="3.28515625" style="67" customWidth="1"/>
    <col min="44" max="44" width="0.7109375" style="67" customWidth="1"/>
    <col min="45" max="45" width="3.28515625" style="67" customWidth="1"/>
    <col min="46" max="46" width="0.7109375" style="67" customWidth="1"/>
    <col min="47" max="48" width="3.28515625" style="67" customWidth="1"/>
    <col min="49" max="49" width="3" style="67" customWidth="1"/>
    <col min="50" max="50" width="3.28515625" style="67" customWidth="1"/>
    <col min="51" max="51" width="1.42578125" style="67" customWidth="1"/>
    <col min="52" max="55" width="3" style="67" customWidth="1"/>
    <col min="56" max="56" width="0.7109375" style="67" customWidth="1"/>
    <col min="57" max="57" width="3.28515625" style="67" customWidth="1"/>
    <col min="58" max="58" width="0.7109375" style="67" customWidth="1"/>
    <col min="59" max="59" width="3.7109375" style="67" customWidth="1"/>
    <col min="60" max="61" width="2.85546875" style="67" customWidth="1"/>
    <col min="62" max="62" width="3.42578125" style="67" customWidth="1"/>
    <col min="63" max="63" width="2.85546875" style="67" customWidth="1"/>
    <col min="64" max="64" width="10" style="67" customWidth="1"/>
    <col min="65" max="65" width="4.7109375" style="67" customWidth="1"/>
    <col min="66" max="66" width="6.5703125" style="67" customWidth="1"/>
    <col min="67" max="67" width="12.7109375" style="67" customWidth="1" outlineLevel="1"/>
    <col min="68" max="68" width="2.42578125" style="67" customWidth="1" outlineLevel="1"/>
    <col min="69" max="69" width="12.7109375" style="67" customWidth="1" outlineLevel="1"/>
    <col min="70" max="70" width="1.85546875" style="67" customWidth="1" outlineLevel="1"/>
    <col min="71" max="71" width="17.85546875" style="67" customWidth="1" outlineLevel="1"/>
    <col min="72" max="72" width="1.5703125" style="67" customWidth="1" outlineLevel="1"/>
    <col min="73" max="73" width="15.140625" style="67" customWidth="1" outlineLevel="1"/>
    <col min="74" max="74" width="2.28515625" style="67" customWidth="1" outlineLevel="1"/>
    <col min="75" max="75" width="3.85546875" style="67" customWidth="1" outlineLevel="1"/>
    <col min="76" max="76" width="13.85546875" style="67" customWidth="1" outlineLevel="1"/>
    <col min="77" max="77" width="3.28515625" style="67" customWidth="1" outlineLevel="1"/>
    <col min="78" max="78" width="11.140625" style="67" customWidth="1" outlineLevel="1"/>
    <col min="79" max="79" width="8.85546875" style="67" customWidth="1" outlineLevel="1"/>
    <col min="80" max="80" width="11.28515625" style="67" customWidth="1" outlineLevel="1"/>
    <col min="81" max="81" width="14.7109375" style="67" customWidth="1" outlineLevel="1"/>
    <col min="82" max="16384" width="11.42578125" style="67"/>
  </cols>
  <sheetData>
    <row r="1" spans="1:81" ht="3.75" customHeight="1" x14ac:dyDescent="0.25">
      <c r="A1" s="65"/>
      <c r="B1" s="65"/>
      <c r="C1" s="66"/>
      <c r="D1" s="66"/>
      <c r="E1" s="66"/>
      <c r="F1" s="66"/>
      <c r="G1" s="66"/>
      <c r="H1" s="66"/>
      <c r="I1" s="66"/>
      <c r="J1" s="66"/>
      <c r="K1" s="66"/>
      <c r="L1" s="66"/>
      <c r="M1" s="66"/>
      <c r="N1" s="66"/>
      <c r="O1" s="66"/>
      <c r="P1" s="66"/>
      <c r="Q1" s="66"/>
      <c r="R1" s="66"/>
      <c r="S1" s="66"/>
      <c r="T1" s="66"/>
      <c r="U1" s="116"/>
      <c r="V1" s="116"/>
      <c r="W1" s="116"/>
      <c r="X1" s="66"/>
      <c r="Y1" s="66"/>
      <c r="Z1" s="66"/>
      <c r="AA1" s="66"/>
      <c r="AB1" s="66"/>
      <c r="AC1" s="66"/>
      <c r="AD1" s="66"/>
      <c r="AE1" s="66"/>
      <c r="AF1" s="66"/>
      <c r="AG1" s="116"/>
      <c r="AH1" s="116"/>
      <c r="AI1" s="116"/>
      <c r="AJ1" s="116"/>
      <c r="AK1" s="116"/>
      <c r="AL1" s="116"/>
      <c r="AM1" s="11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row>
    <row r="2" spans="1:81" ht="6" customHeight="1" x14ac:dyDescent="0.25">
      <c r="A2" s="65"/>
      <c r="B2" s="65"/>
      <c r="C2" s="66"/>
      <c r="D2" s="66"/>
      <c r="E2" s="66"/>
      <c r="F2" s="66"/>
      <c r="G2" s="66"/>
      <c r="H2" s="66"/>
      <c r="I2" s="66"/>
      <c r="J2" s="66"/>
      <c r="K2" s="66"/>
      <c r="L2" s="66"/>
      <c r="M2" s="66"/>
      <c r="N2" s="66"/>
      <c r="O2" s="244" t="s">
        <v>0</v>
      </c>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09"/>
      <c r="AS2" s="209"/>
      <c r="AT2" s="66"/>
      <c r="AU2" s="66"/>
      <c r="AV2" s="66"/>
      <c r="AW2" s="66"/>
      <c r="AX2" s="66"/>
      <c r="AY2" s="66"/>
      <c r="AZ2" s="66"/>
      <c r="BA2" s="66"/>
      <c r="BB2" s="66"/>
      <c r="BC2" s="66"/>
      <c r="BD2" s="245" t="s">
        <v>14</v>
      </c>
      <c r="BE2" s="245"/>
      <c r="BF2" s="245"/>
      <c r="BG2" s="245"/>
      <c r="BH2" s="245"/>
      <c r="BI2" s="245"/>
      <c r="BJ2" s="245"/>
      <c r="BK2" s="245"/>
      <c r="BL2" s="41"/>
      <c r="BM2" s="41"/>
      <c r="BN2" s="66"/>
      <c r="BO2" s="66"/>
      <c r="BP2" s="66"/>
      <c r="BQ2" s="66"/>
      <c r="BR2" s="66"/>
      <c r="BS2" s="66"/>
      <c r="BT2" s="66"/>
      <c r="BU2" s="66"/>
      <c r="BV2" s="66"/>
      <c r="BW2" s="66"/>
    </row>
    <row r="3" spans="1:81" ht="9.75" customHeight="1" x14ac:dyDescent="0.25">
      <c r="A3" s="65"/>
      <c r="B3" s="65"/>
      <c r="C3" s="115" t="s">
        <v>93</v>
      </c>
      <c r="D3" s="66"/>
      <c r="E3" s="66"/>
      <c r="F3" s="66"/>
      <c r="G3" s="66"/>
      <c r="H3" s="66"/>
      <c r="I3" s="66"/>
      <c r="J3" s="66"/>
      <c r="K3" s="66"/>
      <c r="L3" s="66"/>
      <c r="M3" s="66"/>
      <c r="N3" s="66"/>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09"/>
      <c r="AS3" s="209"/>
      <c r="AT3" s="66"/>
      <c r="AU3" s="66"/>
      <c r="AV3" s="66"/>
      <c r="AW3" s="66"/>
      <c r="AX3" s="66"/>
      <c r="AY3" s="66"/>
      <c r="AZ3" s="66"/>
      <c r="BA3" s="66"/>
      <c r="BB3" s="66"/>
      <c r="BC3" s="66"/>
      <c r="BD3" s="245"/>
      <c r="BE3" s="245"/>
      <c r="BF3" s="245"/>
      <c r="BG3" s="245"/>
      <c r="BH3" s="245"/>
      <c r="BI3" s="245"/>
      <c r="BJ3" s="245"/>
      <c r="BK3" s="245"/>
      <c r="BN3" s="66"/>
      <c r="BO3" s="66"/>
      <c r="BP3" s="66"/>
      <c r="BQ3" s="66"/>
      <c r="BR3" s="66"/>
      <c r="BS3" s="66"/>
      <c r="BT3" s="66"/>
      <c r="BU3" s="66"/>
      <c r="BV3" s="66"/>
      <c r="BW3" s="66"/>
    </row>
    <row r="4" spans="1:81" ht="9.75" customHeight="1" x14ac:dyDescent="0.25">
      <c r="A4" s="65"/>
      <c r="B4" s="65"/>
      <c r="C4" s="66"/>
      <c r="D4" s="66"/>
      <c r="E4" s="66"/>
      <c r="F4" s="66"/>
      <c r="G4" s="66"/>
      <c r="H4" s="66"/>
      <c r="I4" s="66"/>
      <c r="J4" s="66"/>
      <c r="K4" s="66"/>
      <c r="L4" s="66"/>
      <c r="M4" s="66"/>
      <c r="N4" s="66"/>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09"/>
      <c r="AS4" s="209"/>
      <c r="AT4" s="66"/>
      <c r="AU4" s="66"/>
      <c r="AV4" s="66"/>
      <c r="AW4" s="66"/>
      <c r="AX4" s="66"/>
      <c r="AY4" s="66"/>
      <c r="AZ4" s="66"/>
      <c r="BA4" s="66"/>
      <c r="BB4" s="66"/>
      <c r="BC4" s="66"/>
      <c r="BD4" s="245"/>
      <c r="BE4" s="245"/>
      <c r="BF4" s="245"/>
      <c r="BG4" s="245"/>
      <c r="BH4" s="245"/>
      <c r="BI4" s="245"/>
      <c r="BJ4" s="245"/>
      <c r="BK4" s="245"/>
      <c r="BN4" s="66"/>
      <c r="BS4" s="66"/>
      <c r="BT4" s="66"/>
      <c r="BU4" s="66"/>
      <c r="BV4" s="66"/>
      <c r="BW4" s="66"/>
    </row>
    <row r="5" spans="1:81" ht="9.75" customHeight="1" thickBot="1" x14ac:dyDescent="0.3">
      <c r="A5" s="65"/>
      <c r="B5" s="65"/>
      <c r="C5" s="66"/>
      <c r="D5" s="66"/>
      <c r="E5" s="246"/>
      <c r="F5" s="246"/>
      <c r="G5" s="246"/>
      <c r="H5" s="246"/>
      <c r="I5" s="246"/>
      <c r="J5" s="66"/>
      <c r="K5" s="40"/>
      <c r="L5" s="38"/>
      <c r="M5" s="38"/>
      <c r="N5" s="38"/>
      <c r="O5" s="38"/>
      <c r="P5" s="38"/>
      <c r="Q5" s="38"/>
      <c r="R5" s="38"/>
      <c r="S5" s="38"/>
      <c r="T5" s="38"/>
      <c r="U5" s="117"/>
      <c r="V5" s="117"/>
      <c r="W5" s="117"/>
      <c r="X5" s="38"/>
      <c r="Y5" s="38"/>
      <c r="Z5" s="38"/>
      <c r="AA5" s="38"/>
      <c r="AB5" s="38"/>
      <c r="AC5" s="38"/>
      <c r="AD5" s="38"/>
      <c r="AE5" s="38"/>
      <c r="AF5" s="38"/>
      <c r="AG5" s="117"/>
      <c r="AH5" s="117"/>
      <c r="AI5" s="117"/>
      <c r="AJ5" s="117"/>
      <c r="AK5" s="117"/>
      <c r="AL5" s="117"/>
      <c r="AM5" s="117"/>
      <c r="AN5" s="38"/>
      <c r="AO5" s="38"/>
      <c r="AP5" s="38"/>
      <c r="AQ5" s="38"/>
      <c r="AR5" s="38"/>
      <c r="AS5" s="38"/>
      <c r="AT5" s="38"/>
      <c r="AU5" s="38"/>
      <c r="AV5" s="38"/>
      <c r="AW5" s="39"/>
      <c r="BD5" s="245"/>
      <c r="BE5" s="245"/>
      <c r="BF5" s="245"/>
      <c r="BG5" s="245"/>
      <c r="BH5" s="245"/>
      <c r="BI5" s="245"/>
      <c r="BJ5" s="245"/>
      <c r="BK5" s="245"/>
      <c r="BN5" s="66"/>
      <c r="BO5" s="66"/>
      <c r="BP5" s="66"/>
      <c r="BQ5" s="66"/>
      <c r="BR5" s="66"/>
      <c r="BS5" s="66"/>
      <c r="BT5" s="66"/>
      <c r="BU5" s="66"/>
      <c r="BV5" s="66"/>
      <c r="BW5" s="66"/>
    </row>
    <row r="6" spans="1:81" ht="7.5" customHeight="1" x14ac:dyDescent="0.25">
      <c r="A6" s="65"/>
      <c r="B6" s="65"/>
      <c r="C6" s="66"/>
      <c r="D6" s="66"/>
      <c r="E6" s="246"/>
      <c r="F6" s="246"/>
      <c r="G6" s="246"/>
      <c r="H6" s="246"/>
      <c r="I6" s="246"/>
      <c r="J6" s="66"/>
      <c r="K6" s="25"/>
      <c r="L6" s="26"/>
      <c r="M6" s="26"/>
      <c r="N6" s="26"/>
      <c r="O6" s="26"/>
      <c r="P6" s="26"/>
      <c r="Q6" s="26"/>
      <c r="R6" s="26"/>
      <c r="S6" s="26"/>
      <c r="T6" s="26"/>
      <c r="U6" s="118"/>
      <c r="V6" s="118"/>
      <c r="W6" s="118"/>
      <c r="X6" s="27"/>
      <c r="Y6" s="27"/>
      <c r="Z6" s="27"/>
      <c r="AA6" s="27"/>
      <c r="AB6" s="27"/>
      <c r="AC6" s="27"/>
      <c r="AD6" s="27"/>
      <c r="AE6" s="27"/>
      <c r="AF6" s="27"/>
      <c r="AG6" s="118"/>
      <c r="AH6" s="118"/>
      <c r="AI6" s="118"/>
      <c r="AJ6" s="118"/>
      <c r="AK6" s="118"/>
      <c r="AL6" s="118"/>
      <c r="AM6" s="118"/>
      <c r="AN6" s="27"/>
      <c r="AO6" s="27"/>
      <c r="AP6" s="27"/>
      <c r="AQ6" s="27"/>
      <c r="AR6" s="27"/>
      <c r="AS6" s="27"/>
      <c r="AT6" s="27"/>
      <c r="AU6" s="27"/>
      <c r="AV6" s="27"/>
      <c r="AW6" s="28"/>
      <c r="BD6" s="245"/>
      <c r="BE6" s="245"/>
      <c r="BF6" s="245"/>
      <c r="BG6" s="245"/>
      <c r="BH6" s="245"/>
      <c r="BI6" s="245"/>
      <c r="BJ6" s="245"/>
      <c r="BK6" s="245"/>
      <c r="BN6" s="66"/>
      <c r="BO6" s="66"/>
      <c r="BP6" s="66"/>
      <c r="BQ6" s="66"/>
      <c r="BR6" s="66"/>
      <c r="BS6" s="66"/>
      <c r="BT6" s="66"/>
      <c r="BU6" s="66"/>
      <c r="BV6" s="66"/>
      <c r="BW6" s="66"/>
    </row>
    <row r="7" spans="1:81" ht="14.25" customHeight="1" x14ac:dyDescent="0.25">
      <c r="A7" s="65"/>
      <c r="B7" s="65"/>
      <c r="C7" s="66"/>
      <c r="D7" s="66"/>
      <c r="E7" s="246"/>
      <c r="F7" s="246"/>
      <c r="G7" s="246"/>
      <c r="H7" s="246"/>
      <c r="I7" s="246"/>
      <c r="J7" s="66"/>
      <c r="K7" s="25"/>
      <c r="L7" s="29" t="s">
        <v>1</v>
      </c>
      <c r="M7" s="29"/>
      <c r="N7" s="26"/>
      <c r="O7" s="26"/>
      <c r="P7" s="247" t="s">
        <v>12</v>
      </c>
      <c r="Q7" s="248"/>
      <c r="R7" s="248"/>
      <c r="S7" s="249"/>
      <c r="T7" s="68"/>
      <c r="U7" s="119"/>
      <c r="V7" s="119"/>
      <c r="W7" s="119"/>
      <c r="X7" s="27"/>
      <c r="Y7" s="27"/>
      <c r="Z7" s="27"/>
      <c r="AA7" s="27"/>
      <c r="AB7" s="27"/>
      <c r="AC7" s="27"/>
      <c r="AD7" s="27"/>
      <c r="AE7" s="27"/>
      <c r="AF7" s="27"/>
      <c r="AG7" s="118"/>
      <c r="AH7" s="118"/>
      <c r="AI7" s="118"/>
      <c r="AJ7" s="118"/>
      <c r="AK7" s="118"/>
      <c r="AL7" s="118"/>
      <c r="AM7" s="118"/>
      <c r="AN7" s="27"/>
      <c r="AO7" s="27"/>
      <c r="AP7" s="27"/>
      <c r="AQ7" s="27"/>
      <c r="AR7" s="27"/>
      <c r="AS7" s="27"/>
      <c r="AT7" s="27"/>
      <c r="AU7" s="27"/>
      <c r="AV7" s="27"/>
      <c r="AW7" s="28"/>
      <c r="BD7" s="245"/>
      <c r="BE7" s="245"/>
      <c r="BF7" s="245"/>
      <c r="BG7" s="245"/>
      <c r="BH7" s="245"/>
      <c r="BI7" s="245"/>
      <c r="BJ7" s="245"/>
      <c r="BK7" s="245"/>
      <c r="BN7" s="66"/>
      <c r="BO7" s="66"/>
      <c r="BP7" s="66"/>
      <c r="BQ7" s="66"/>
      <c r="BR7" s="66"/>
      <c r="BS7" s="66"/>
      <c r="BT7" s="66"/>
      <c r="BU7" s="66"/>
      <c r="BV7" s="66"/>
      <c r="BW7" s="66"/>
    </row>
    <row r="8" spans="1:81" ht="13.5" customHeight="1" thickBot="1" x14ac:dyDescent="0.3">
      <c r="A8" s="65"/>
      <c r="B8" s="65"/>
      <c r="C8" s="66"/>
      <c r="D8" s="66"/>
      <c r="E8" s="246"/>
      <c r="F8" s="246"/>
      <c r="G8" s="246"/>
      <c r="H8" s="246"/>
      <c r="I8" s="246"/>
      <c r="J8" s="66"/>
      <c r="K8" s="30"/>
      <c r="L8" s="31"/>
      <c r="M8" s="31"/>
      <c r="N8" s="31"/>
      <c r="O8" s="31"/>
      <c r="P8" s="31"/>
      <c r="Q8" s="31"/>
      <c r="R8" s="31"/>
      <c r="S8" s="31"/>
      <c r="T8" s="31"/>
      <c r="U8" s="118"/>
      <c r="V8" s="118"/>
      <c r="W8" s="118"/>
      <c r="X8" s="250" t="s">
        <v>3</v>
      </c>
      <c r="Y8" s="250"/>
      <c r="Z8" s="250"/>
      <c r="AA8" s="250" t="s">
        <v>4</v>
      </c>
      <c r="AB8" s="250"/>
      <c r="AC8" s="250"/>
      <c r="AD8" s="250" t="s">
        <v>5</v>
      </c>
      <c r="AE8" s="250"/>
      <c r="AF8" s="250"/>
      <c r="AG8" s="251" t="s">
        <v>6</v>
      </c>
      <c r="AH8" s="251"/>
      <c r="AI8" s="251"/>
      <c r="AJ8" s="251"/>
      <c r="AK8" s="251"/>
      <c r="AL8" s="251"/>
      <c r="AM8" s="251"/>
      <c r="AN8" s="251"/>
      <c r="AO8" s="251"/>
      <c r="AP8" s="31"/>
      <c r="AQ8" s="252" t="s">
        <v>7</v>
      </c>
      <c r="AR8" s="252"/>
      <c r="AS8" s="252"/>
      <c r="AT8" s="252"/>
      <c r="AU8" s="252"/>
      <c r="AV8" s="252"/>
      <c r="AW8" s="28"/>
      <c r="BG8" s="41"/>
      <c r="BN8" s="66"/>
      <c r="BO8" s="66"/>
      <c r="BP8" s="66"/>
      <c r="BQ8" s="66"/>
      <c r="BR8" s="66"/>
      <c r="BS8" s="66"/>
      <c r="BT8" s="66"/>
      <c r="BU8" s="66"/>
      <c r="BV8" s="66"/>
      <c r="BW8" s="66"/>
    </row>
    <row r="9" spans="1:81" ht="13.5" customHeight="1" thickBot="1" x14ac:dyDescent="0.3">
      <c r="A9" s="65"/>
      <c r="B9" s="65"/>
      <c r="C9" s="66"/>
      <c r="D9" s="66"/>
      <c r="E9" s="246"/>
      <c r="F9" s="246"/>
      <c r="G9" s="246"/>
      <c r="H9" s="246"/>
      <c r="I9" s="246"/>
      <c r="J9" s="66"/>
      <c r="K9" s="30"/>
      <c r="L9" s="29" t="s">
        <v>8</v>
      </c>
      <c r="M9" s="31"/>
      <c r="N9" s="31"/>
      <c r="O9" s="31"/>
      <c r="P9" s="31"/>
      <c r="Q9" s="31"/>
      <c r="R9" s="31"/>
      <c r="S9" s="31"/>
      <c r="T9" s="31"/>
      <c r="U9" s="118"/>
      <c r="V9" s="118"/>
      <c r="W9" s="118"/>
      <c r="X9" s="253"/>
      <c r="Y9" s="254"/>
      <c r="Z9" s="255"/>
      <c r="AA9" s="253"/>
      <c r="AB9" s="254"/>
      <c r="AC9" s="255"/>
      <c r="AD9" s="253"/>
      <c r="AE9" s="254"/>
      <c r="AF9" s="255"/>
      <c r="AG9" s="253"/>
      <c r="AH9" s="254"/>
      <c r="AI9" s="254"/>
      <c r="AJ9" s="254"/>
      <c r="AK9" s="254"/>
      <c r="AL9" s="254"/>
      <c r="AM9" s="254"/>
      <c r="AN9" s="254"/>
      <c r="AO9" s="255"/>
      <c r="AP9" s="36"/>
      <c r="AQ9" s="262">
        <f>SUM(X9:AO9)</f>
        <v>0</v>
      </c>
      <c r="AR9" s="263"/>
      <c r="AS9" s="263"/>
      <c r="AT9" s="263"/>
      <c r="AU9" s="263"/>
      <c r="AV9" s="264"/>
      <c r="AW9" s="28"/>
      <c r="BH9" s="66"/>
      <c r="BI9" s="66"/>
      <c r="BJ9" s="66"/>
      <c r="BK9" s="66"/>
      <c r="BL9" s="66"/>
      <c r="BM9" s="66"/>
      <c r="BN9" s="66"/>
      <c r="BO9" s="66"/>
      <c r="BP9" s="66"/>
      <c r="BQ9" s="66"/>
      <c r="BR9" s="66"/>
      <c r="BS9" s="66"/>
      <c r="BT9" s="66"/>
      <c r="BU9" s="66"/>
      <c r="BV9" s="66"/>
      <c r="BW9" s="66"/>
    </row>
    <row r="10" spans="1:81" ht="4.5" customHeight="1" thickBot="1" x14ac:dyDescent="0.3">
      <c r="A10" s="65"/>
      <c r="B10" s="65"/>
      <c r="C10" s="66"/>
      <c r="D10" s="66"/>
      <c r="E10" s="246"/>
      <c r="F10" s="246"/>
      <c r="G10" s="246"/>
      <c r="H10" s="246"/>
      <c r="I10" s="246"/>
      <c r="J10" s="66"/>
      <c r="K10" s="30"/>
      <c r="L10" s="29"/>
      <c r="M10" s="31"/>
      <c r="N10" s="31"/>
      <c r="O10" s="31"/>
      <c r="P10" s="31"/>
      <c r="Q10" s="31"/>
      <c r="R10" s="31"/>
      <c r="S10" s="31"/>
      <c r="T10" s="31"/>
      <c r="U10" s="118"/>
      <c r="V10" s="118"/>
      <c r="W10" s="118"/>
      <c r="X10" s="126"/>
      <c r="Y10" s="126"/>
      <c r="Z10" s="126"/>
      <c r="AA10" s="126"/>
      <c r="AB10" s="126"/>
      <c r="AC10" s="126"/>
      <c r="AD10" s="126"/>
      <c r="AE10" s="126"/>
      <c r="AF10" s="126"/>
      <c r="AG10" s="135"/>
      <c r="AH10" s="135"/>
      <c r="AI10" s="135"/>
      <c r="AJ10" s="135"/>
      <c r="AK10" s="135"/>
      <c r="AL10" s="135"/>
      <c r="AM10" s="135"/>
      <c r="AN10" s="126"/>
      <c r="AO10" s="126"/>
      <c r="AP10" s="36"/>
      <c r="AQ10" s="127"/>
      <c r="AR10" s="127"/>
      <c r="AS10" s="127"/>
      <c r="AT10" s="127"/>
      <c r="AU10" s="127"/>
      <c r="AV10" s="127"/>
      <c r="AW10" s="28"/>
      <c r="BH10" s="66"/>
      <c r="BI10" s="66"/>
      <c r="BJ10" s="66"/>
      <c r="BK10" s="66"/>
      <c r="BL10" s="66"/>
      <c r="BM10" s="66"/>
      <c r="BN10" s="66"/>
      <c r="BO10" s="66"/>
      <c r="BP10" s="66"/>
      <c r="BQ10" s="66"/>
      <c r="BR10" s="66"/>
      <c r="BS10" s="66"/>
      <c r="BT10" s="66"/>
      <c r="BU10" s="66"/>
      <c r="BV10" s="66"/>
      <c r="BW10" s="66"/>
    </row>
    <row r="11" spans="1:81" ht="15" customHeight="1" thickBot="1" x14ac:dyDescent="0.3">
      <c r="A11" s="65"/>
      <c r="B11" s="65"/>
      <c r="C11" s="66"/>
      <c r="D11" s="66"/>
      <c r="E11" s="246"/>
      <c r="F11" s="246"/>
      <c r="G11" s="246"/>
      <c r="H11" s="246"/>
      <c r="I11" s="246"/>
      <c r="J11" s="66"/>
      <c r="K11" s="30"/>
      <c r="L11" s="265" t="s">
        <v>77</v>
      </c>
      <c r="M11" s="265"/>
      <c r="N11" s="265"/>
      <c r="O11" s="265"/>
      <c r="P11" s="265"/>
      <c r="Q11" s="265"/>
      <c r="R11" s="265"/>
      <c r="S11" s="265"/>
      <c r="T11" s="265"/>
      <c r="U11" s="118"/>
      <c r="V11" s="118"/>
      <c r="W11" s="118"/>
      <c r="X11" s="266">
        <v>0</v>
      </c>
      <c r="Y11" s="267"/>
      <c r="Z11" s="268"/>
      <c r="AA11" s="266">
        <v>0</v>
      </c>
      <c r="AB11" s="267"/>
      <c r="AC11" s="268"/>
      <c r="AD11" s="266">
        <v>0</v>
      </c>
      <c r="AE11" s="267"/>
      <c r="AF11" s="268"/>
      <c r="AG11" s="136"/>
      <c r="AH11" s="137"/>
      <c r="AI11" s="135"/>
      <c r="AJ11" s="135"/>
      <c r="AK11" s="135"/>
      <c r="AL11" s="135"/>
      <c r="AM11" s="135"/>
      <c r="AN11" s="126"/>
      <c r="AO11" s="128"/>
      <c r="AP11" s="36"/>
      <c r="AQ11" s="345">
        <f>SUM(X11:AF11)</f>
        <v>0</v>
      </c>
      <c r="AR11" s="346"/>
      <c r="AS11" s="346"/>
      <c r="AT11" s="346"/>
      <c r="AU11" s="346"/>
      <c r="AV11" s="347"/>
      <c r="AW11" s="28"/>
      <c r="BH11" s="66"/>
      <c r="BI11" s="66"/>
      <c r="BJ11" s="66"/>
      <c r="BK11" s="66"/>
      <c r="BL11" s="66"/>
      <c r="BM11" s="66"/>
      <c r="BN11" s="66"/>
      <c r="BO11" s="66"/>
      <c r="BP11" s="66"/>
      <c r="BQ11" s="66"/>
      <c r="BR11" s="66"/>
      <c r="BS11" s="66"/>
      <c r="BT11" s="66"/>
      <c r="BU11" s="66"/>
      <c r="BV11" s="66"/>
      <c r="BW11" s="66"/>
    </row>
    <row r="12" spans="1:81" ht="8.25" customHeight="1" thickBot="1" x14ac:dyDescent="0.3">
      <c r="A12" s="65"/>
      <c r="B12" s="65"/>
      <c r="C12" s="66"/>
      <c r="D12" s="66"/>
      <c r="E12" s="246"/>
      <c r="F12" s="246"/>
      <c r="G12" s="246"/>
      <c r="H12" s="246"/>
      <c r="I12" s="246"/>
      <c r="J12" s="66"/>
      <c r="K12" s="30"/>
      <c r="L12" s="265"/>
      <c r="M12" s="265"/>
      <c r="N12" s="265"/>
      <c r="O12" s="265"/>
      <c r="P12" s="265"/>
      <c r="Q12" s="265"/>
      <c r="R12" s="265"/>
      <c r="S12" s="265"/>
      <c r="T12" s="265"/>
      <c r="U12" s="118"/>
      <c r="V12" s="118"/>
      <c r="W12" s="118"/>
      <c r="X12" s="36"/>
      <c r="Y12" s="36"/>
      <c r="Z12" s="36"/>
      <c r="AA12" s="36"/>
      <c r="AB12" s="36"/>
      <c r="AC12" s="36"/>
      <c r="AD12" s="36"/>
      <c r="AE12" s="36"/>
      <c r="AF12" s="36"/>
      <c r="AG12" s="138"/>
      <c r="AH12" s="138"/>
      <c r="AI12" s="138"/>
      <c r="AJ12" s="138"/>
      <c r="AK12" s="138"/>
      <c r="AL12" s="138"/>
      <c r="AM12" s="138"/>
      <c r="AN12" s="37"/>
      <c r="AO12" s="37"/>
      <c r="AP12" s="36"/>
      <c r="AQ12" s="61"/>
      <c r="AR12" s="61"/>
      <c r="AS12" s="61"/>
      <c r="AT12" s="61"/>
      <c r="AU12" s="61"/>
      <c r="AV12" s="61"/>
      <c r="AW12" s="28"/>
      <c r="BH12" s="66"/>
      <c r="BI12" s="66"/>
      <c r="BJ12" s="66"/>
      <c r="BK12" s="66"/>
      <c r="BL12" s="66"/>
      <c r="BM12" s="66"/>
      <c r="BN12" s="66"/>
      <c r="BO12" s="66"/>
      <c r="BP12" s="66"/>
      <c r="BQ12" s="66"/>
      <c r="BR12" s="66"/>
      <c r="BS12" s="66"/>
      <c r="BT12" s="66"/>
      <c r="BU12" s="66"/>
      <c r="BV12" s="66"/>
      <c r="BW12" s="66"/>
    </row>
    <row r="13" spans="1:81" ht="12.75" customHeight="1" thickBot="1" x14ac:dyDescent="0.3">
      <c r="A13" s="65"/>
      <c r="B13" s="65"/>
      <c r="C13" s="66"/>
      <c r="D13" s="66"/>
      <c r="E13" s="246"/>
      <c r="F13" s="246"/>
      <c r="G13" s="246"/>
      <c r="H13" s="246"/>
      <c r="I13" s="246"/>
      <c r="J13" s="66"/>
      <c r="K13" s="30"/>
      <c r="L13" s="29" t="s">
        <v>9</v>
      </c>
      <c r="M13" s="31"/>
      <c r="N13" s="31"/>
      <c r="O13" s="31"/>
      <c r="P13" s="31"/>
      <c r="Q13" s="31"/>
      <c r="R13" s="31"/>
      <c r="S13" s="31"/>
      <c r="T13" s="31"/>
      <c r="U13" s="118"/>
      <c r="V13" s="118"/>
      <c r="W13" s="118"/>
      <c r="X13" s="256"/>
      <c r="Y13" s="257"/>
      <c r="Z13" s="258"/>
      <c r="AA13" s="256"/>
      <c r="AB13" s="257"/>
      <c r="AC13" s="258"/>
      <c r="AD13" s="256"/>
      <c r="AE13" s="257"/>
      <c r="AF13" s="258"/>
      <c r="AG13" s="256"/>
      <c r="AH13" s="257"/>
      <c r="AI13" s="257"/>
      <c r="AJ13" s="257"/>
      <c r="AK13" s="257"/>
      <c r="AL13" s="257"/>
      <c r="AM13" s="257"/>
      <c r="AN13" s="257"/>
      <c r="AO13" s="258"/>
      <c r="AP13" s="36"/>
      <c r="AQ13" s="259">
        <f>SUM(X13:AO13)</f>
        <v>0</v>
      </c>
      <c r="AR13" s="260"/>
      <c r="AS13" s="260"/>
      <c r="AT13" s="260"/>
      <c r="AU13" s="260"/>
      <c r="AV13" s="261"/>
      <c r="AW13" s="28"/>
      <c r="BH13" s="66"/>
      <c r="BI13" s="66"/>
      <c r="BJ13" s="66"/>
      <c r="BK13" s="66"/>
      <c r="BL13" s="66"/>
      <c r="BM13" s="66"/>
      <c r="BN13" s="66"/>
      <c r="BO13" s="66"/>
      <c r="BP13" s="66"/>
      <c r="BQ13" s="66"/>
      <c r="BR13" s="66"/>
      <c r="BS13" s="66"/>
      <c r="BT13" s="66"/>
      <c r="BU13" s="66"/>
      <c r="BV13" s="66"/>
      <c r="BW13" s="66"/>
    </row>
    <row r="14" spans="1:81" ht="4.5" customHeight="1" thickBot="1" x14ac:dyDescent="0.3">
      <c r="A14" s="65"/>
      <c r="B14" s="65"/>
      <c r="C14" s="66"/>
      <c r="D14" s="66"/>
      <c r="E14" s="246"/>
      <c r="F14" s="246"/>
      <c r="G14" s="246"/>
      <c r="H14" s="246"/>
      <c r="I14" s="246"/>
      <c r="J14" s="66"/>
      <c r="K14" s="32"/>
      <c r="L14" s="33"/>
      <c r="M14" s="34"/>
      <c r="N14" s="34"/>
      <c r="O14" s="34"/>
      <c r="P14" s="34"/>
      <c r="Q14" s="34"/>
      <c r="R14" s="34"/>
      <c r="S14" s="34"/>
      <c r="T14" s="34"/>
      <c r="U14" s="120"/>
      <c r="V14" s="120"/>
      <c r="W14" s="120"/>
      <c r="X14" s="34"/>
      <c r="Y14" s="34"/>
      <c r="Z14" s="34"/>
      <c r="AA14" s="34"/>
      <c r="AB14" s="34"/>
      <c r="AC14" s="34"/>
      <c r="AD14" s="34"/>
      <c r="AE14" s="34"/>
      <c r="AF14" s="34"/>
      <c r="AG14" s="120"/>
      <c r="AH14" s="120"/>
      <c r="AI14" s="120"/>
      <c r="AJ14" s="120"/>
      <c r="AK14" s="120"/>
      <c r="AL14" s="120"/>
      <c r="AM14" s="120"/>
      <c r="AN14" s="34"/>
      <c r="AO14" s="34"/>
      <c r="AP14" s="34"/>
      <c r="AQ14" s="34"/>
      <c r="AR14" s="34"/>
      <c r="AS14" s="34"/>
      <c r="AT14" s="34"/>
      <c r="AU14" s="34"/>
      <c r="AV14" s="34"/>
      <c r="AW14" s="35"/>
      <c r="BH14" s="66"/>
      <c r="BI14" s="66"/>
      <c r="BJ14" s="66"/>
      <c r="BK14" s="66"/>
      <c r="BL14" s="66"/>
      <c r="BM14" s="66"/>
      <c r="BN14" s="66"/>
      <c r="BO14" s="66"/>
      <c r="BP14" s="66"/>
      <c r="BQ14" s="66"/>
      <c r="BR14" s="66"/>
      <c r="BS14" s="66"/>
      <c r="BT14" s="66"/>
      <c r="BU14" s="66"/>
      <c r="BV14" s="66"/>
      <c r="BW14" s="66"/>
    </row>
    <row r="15" spans="1:81" ht="9.75" customHeight="1" x14ac:dyDescent="0.25">
      <c r="A15" s="65"/>
      <c r="B15" s="65"/>
      <c r="C15" s="66"/>
      <c r="D15" s="66"/>
      <c r="E15" s="66"/>
      <c r="F15" s="66"/>
      <c r="G15" s="66"/>
      <c r="H15" s="66"/>
      <c r="I15" s="66"/>
      <c r="J15" s="66"/>
      <c r="K15" s="66"/>
      <c r="L15" s="66"/>
      <c r="M15" s="66"/>
      <c r="N15" s="66"/>
      <c r="O15" s="66"/>
      <c r="P15" s="66"/>
      <c r="Q15" s="66"/>
      <c r="R15" s="66"/>
      <c r="S15" s="66"/>
      <c r="T15" s="66"/>
      <c r="U15" s="116"/>
      <c r="V15" s="116"/>
      <c r="W15" s="116"/>
      <c r="X15" s="66"/>
      <c r="Y15" s="66"/>
      <c r="Z15" s="66"/>
      <c r="AA15" s="66"/>
      <c r="AB15" s="66"/>
      <c r="AC15" s="66"/>
      <c r="AD15" s="66"/>
      <c r="AE15" s="66"/>
      <c r="AF15" s="66"/>
      <c r="AG15" s="116"/>
      <c r="AH15" s="116"/>
      <c r="AI15" s="116"/>
      <c r="AJ15" s="116"/>
      <c r="AK15" s="116"/>
      <c r="AL15" s="116"/>
      <c r="AM15" s="11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row>
    <row r="16" spans="1:81" ht="7.5" customHeight="1" x14ac:dyDescent="0.25">
      <c r="A16" s="65"/>
      <c r="B16" s="65"/>
      <c r="C16" s="66"/>
      <c r="D16" s="284" t="s">
        <v>15</v>
      </c>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66"/>
      <c r="BO16" s="281" t="s">
        <v>66</v>
      </c>
      <c r="BP16" s="281"/>
      <c r="BQ16" s="281"/>
      <c r="BR16" s="281"/>
      <c r="BS16" s="281"/>
      <c r="BT16" s="281"/>
      <c r="BU16" s="281"/>
      <c r="BV16" s="281"/>
      <c r="BW16" s="281"/>
      <c r="BX16" s="281"/>
      <c r="BY16" s="281"/>
      <c r="BZ16" s="281"/>
      <c r="CA16" s="281"/>
      <c r="CB16" s="281"/>
      <c r="CC16" s="281"/>
    </row>
    <row r="17" spans="1:81" ht="7.5" customHeight="1" x14ac:dyDescent="0.25">
      <c r="A17" s="65"/>
      <c r="B17" s="65"/>
      <c r="C17" s="66"/>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R17" s="284"/>
      <c r="AS17" s="284"/>
      <c r="AT17" s="284"/>
      <c r="AU17" s="284"/>
      <c r="AV17" s="284"/>
      <c r="AW17" s="284"/>
      <c r="AX17" s="284"/>
      <c r="AY17" s="284"/>
      <c r="AZ17" s="284"/>
      <c r="BA17" s="284"/>
      <c r="BB17" s="284"/>
      <c r="BC17" s="284"/>
      <c r="BD17" s="284"/>
      <c r="BE17" s="284"/>
      <c r="BF17" s="284"/>
      <c r="BG17" s="284"/>
      <c r="BH17" s="284"/>
      <c r="BI17" s="284"/>
      <c r="BJ17" s="284"/>
      <c r="BK17" s="284"/>
      <c r="BL17" s="284"/>
      <c r="BM17" s="284"/>
      <c r="BN17" s="66"/>
      <c r="BO17" s="281"/>
      <c r="BP17" s="281"/>
      <c r="BQ17" s="281"/>
      <c r="BR17" s="281"/>
      <c r="BS17" s="281"/>
      <c r="BT17" s="281"/>
      <c r="BU17" s="281"/>
      <c r="BV17" s="281"/>
      <c r="BW17" s="281"/>
      <c r="BX17" s="281"/>
      <c r="BY17" s="281"/>
      <c r="BZ17" s="281"/>
      <c r="CA17" s="281"/>
      <c r="CB17" s="281"/>
      <c r="CC17" s="281"/>
    </row>
    <row r="18" spans="1:81" ht="5.25" customHeight="1" x14ac:dyDescent="0.25">
      <c r="A18" s="65"/>
      <c r="B18" s="65"/>
      <c r="C18" s="66"/>
      <c r="D18" s="66"/>
      <c r="E18" s="66"/>
      <c r="F18" s="66"/>
      <c r="G18" s="66"/>
      <c r="H18" s="66"/>
      <c r="I18" s="66"/>
      <c r="J18" s="66"/>
      <c r="K18" s="66"/>
      <c r="L18" s="66"/>
      <c r="M18" s="66"/>
      <c r="N18" s="66"/>
      <c r="O18" s="66"/>
      <c r="P18" s="66"/>
      <c r="Q18" s="66"/>
      <c r="R18" s="66"/>
      <c r="S18" s="66"/>
      <c r="T18" s="66"/>
      <c r="U18" s="116"/>
      <c r="V18" s="116"/>
      <c r="W18" s="116"/>
      <c r="X18" s="66"/>
      <c r="Y18" s="66"/>
      <c r="Z18" s="66"/>
      <c r="AA18" s="66"/>
      <c r="AB18" s="66"/>
      <c r="AC18" s="66"/>
      <c r="AD18" s="66"/>
      <c r="AE18" s="66"/>
      <c r="AF18" s="66"/>
      <c r="AG18" s="116"/>
      <c r="AH18" s="116"/>
      <c r="AI18" s="116"/>
      <c r="AJ18" s="116"/>
      <c r="AK18" s="116"/>
      <c r="AL18" s="116"/>
      <c r="AM18" s="11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row>
    <row r="19" spans="1:81" ht="9.75" customHeight="1" x14ac:dyDescent="0.25">
      <c r="A19" s="65"/>
      <c r="B19" s="65"/>
      <c r="C19" s="66"/>
      <c r="D19" s="69"/>
      <c r="E19" s="69"/>
      <c r="F19" s="69"/>
      <c r="G19" s="70"/>
      <c r="H19" s="42"/>
      <c r="I19" s="42"/>
      <c r="J19" s="42"/>
      <c r="K19" s="42"/>
      <c r="L19" s="43"/>
      <c r="M19" s="43"/>
      <c r="N19" s="43"/>
      <c r="O19" s="43"/>
      <c r="P19" s="43"/>
      <c r="Q19" s="43"/>
      <c r="R19" s="43"/>
      <c r="S19" s="43"/>
      <c r="T19" s="43"/>
      <c r="U19" s="121"/>
      <c r="V19" s="121"/>
      <c r="W19" s="121"/>
      <c r="X19" s="43"/>
      <c r="Y19" s="43"/>
      <c r="Z19" s="43"/>
      <c r="AA19" s="43"/>
      <c r="AB19" s="43"/>
      <c r="AC19" s="43"/>
      <c r="AD19" s="43"/>
      <c r="AE19" s="43"/>
      <c r="AF19" s="43"/>
      <c r="AG19" s="121"/>
      <c r="AH19" s="121"/>
      <c r="AI19" s="121"/>
      <c r="AJ19" s="121"/>
      <c r="AK19" s="121"/>
      <c r="AL19" s="121"/>
      <c r="AM19" s="121"/>
      <c r="AN19" s="43"/>
      <c r="AO19" s="43"/>
      <c r="AP19" s="43"/>
      <c r="AQ19" s="43"/>
      <c r="AR19" s="43"/>
      <c r="AS19" s="43"/>
      <c r="AT19" s="43"/>
      <c r="AU19" s="43"/>
      <c r="AV19" s="43"/>
      <c r="AW19" s="43"/>
      <c r="AX19" s="43"/>
      <c r="AY19" s="43"/>
      <c r="AZ19" s="43"/>
      <c r="BA19" s="43"/>
      <c r="BB19" s="43"/>
      <c r="BC19" s="43"/>
      <c r="BD19" s="43"/>
      <c r="BE19" s="43"/>
      <c r="BF19" s="43"/>
      <c r="BG19" s="42"/>
      <c r="BH19" s="70"/>
      <c r="BI19" s="43"/>
      <c r="BJ19" s="70"/>
      <c r="BK19" s="70"/>
      <c r="BL19" s="70"/>
      <c r="BM19" s="70"/>
      <c r="BN19" s="66"/>
      <c r="BO19" s="70"/>
      <c r="BP19" s="70"/>
      <c r="BQ19" s="70"/>
      <c r="BR19" s="70"/>
      <c r="BS19" s="70"/>
      <c r="BT19" s="70"/>
      <c r="BU19" s="70"/>
      <c r="BV19" s="70"/>
      <c r="BW19" s="70"/>
      <c r="BX19" s="69"/>
      <c r="BY19" s="69"/>
      <c r="BZ19" s="69"/>
      <c r="CA19" s="69"/>
      <c r="CB19" s="69"/>
      <c r="CC19" s="69"/>
    </row>
    <row r="20" spans="1:81" ht="12" customHeight="1" x14ac:dyDescent="0.25">
      <c r="A20" s="65"/>
      <c r="B20" s="65"/>
      <c r="C20" s="66"/>
      <c r="D20" s="70"/>
      <c r="E20" s="70"/>
      <c r="F20" s="70"/>
      <c r="G20" s="70"/>
      <c r="H20" s="42"/>
      <c r="I20" s="42"/>
      <c r="J20" s="42"/>
      <c r="K20" s="42"/>
      <c r="L20" s="42"/>
      <c r="M20" s="44"/>
      <c r="N20" s="45" t="s">
        <v>16</v>
      </c>
      <c r="O20" s="45"/>
      <c r="P20" s="273"/>
      <c r="Q20" s="274"/>
      <c r="R20" s="274"/>
      <c r="S20" s="274"/>
      <c r="T20" s="275"/>
      <c r="U20" s="122"/>
      <c r="V20" s="122"/>
      <c r="W20" s="122"/>
      <c r="X20" s="3"/>
      <c r="Y20" s="3"/>
      <c r="Z20" s="3"/>
      <c r="AA20" s="44"/>
      <c r="AB20" s="42"/>
      <c r="AC20" s="44"/>
      <c r="AD20" s="46"/>
      <c r="AE20" s="46"/>
      <c r="AF20" s="3"/>
      <c r="AG20" s="139"/>
      <c r="AH20" s="139"/>
      <c r="AI20" s="139"/>
      <c r="AJ20" s="139"/>
      <c r="AK20" s="139"/>
      <c r="AL20" s="139"/>
      <c r="AM20" s="139"/>
      <c r="AN20" s="42"/>
      <c r="AO20" s="44"/>
      <c r="AP20" s="46" t="s">
        <v>17</v>
      </c>
      <c r="AQ20" s="42"/>
      <c r="AR20" s="42"/>
      <c r="AS20" s="42"/>
      <c r="AT20" s="273"/>
      <c r="AU20" s="274"/>
      <c r="AV20" s="274"/>
      <c r="AW20" s="274"/>
      <c r="AX20" s="275"/>
      <c r="AY20" s="42"/>
      <c r="AZ20" s="42"/>
      <c r="BA20" s="42"/>
      <c r="BB20" s="42"/>
      <c r="BC20" s="42"/>
      <c r="BD20" s="42"/>
      <c r="BE20" s="42"/>
      <c r="BF20" s="42"/>
      <c r="BG20" s="42"/>
      <c r="BH20" s="70"/>
      <c r="BI20" s="42"/>
      <c r="BJ20" s="70"/>
      <c r="BK20" s="70"/>
      <c r="BL20" s="70"/>
      <c r="BM20" s="70"/>
      <c r="BN20" s="66"/>
      <c r="BO20" s="70"/>
      <c r="BP20" s="70"/>
      <c r="BQ20" s="70"/>
      <c r="BR20" s="70"/>
      <c r="BS20" s="70"/>
      <c r="BT20" s="70"/>
      <c r="BU20" s="70"/>
      <c r="BV20" s="70"/>
      <c r="BW20" s="70"/>
      <c r="BX20" s="69"/>
      <c r="BY20" s="69"/>
      <c r="BZ20" s="69"/>
      <c r="CA20" s="69"/>
      <c r="CB20" s="69"/>
      <c r="CC20" s="69"/>
    </row>
    <row r="21" spans="1:81" ht="4.5" customHeight="1" x14ac:dyDescent="0.25">
      <c r="A21" s="65"/>
      <c r="B21" s="65"/>
      <c r="C21" s="66"/>
      <c r="D21" s="70"/>
      <c r="E21" s="70"/>
      <c r="F21" s="70"/>
      <c r="G21" s="70"/>
      <c r="H21" s="42"/>
      <c r="I21" s="42"/>
      <c r="J21" s="42"/>
      <c r="K21" s="42"/>
      <c r="L21" s="42"/>
      <c r="M21" s="44"/>
      <c r="N21" s="44"/>
      <c r="O21" s="44"/>
      <c r="P21" s="47"/>
      <c r="Q21" s="47"/>
      <c r="R21" s="47"/>
      <c r="S21" s="47"/>
      <c r="T21" s="47"/>
      <c r="U21" s="122"/>
      <c r="V21" s="122"/>
      <c r="W21" s="122"/>
      <c r="X21" s="3"/>
      <c r="Y21" s="3"/>
      <c r="Z21" s="3"/>
      <c r="AA21" s="44"/>
      <c r="AB21" s="42"/>
      <c r="AC21" s="44"/>
      <c r="AD21" s="46"/>
      <c r="AE21" s="46"/>
      <c r="AF21" s="3"/>
      <c r="AG21" s="139"/>
      <c r="AH21" s="139"/>
      <c r="AI21" s="139"/>
      <c r="AJ21" s="139"/>
      <c r="AK21" s="139"/>
      <c r="AL21" s="139"/>
      <c r="AM21" s="139"/>
      <c r="AN21" s="42"/>
      <c r="AO21" s="44"/>
      <c r="AP21" s="46"/>
      <c r="AQ21" s="42"/>
      <c r="AR21" s="42"/>
      <c r="AS21" s="42"/>
      <c r="AT21" s="48"/>
      <c r="AU21" s="48"/>
      <c r="AV21" s="48"/>
      <c r="AW21" s="48"/>
      <c r="AX21" s="48"/>
      <c r="AY21" s="42"/>
      <c r="AZ21" s="42"/>
      <c r="BA21" s="42"/>
      <c r="BB21" s="42"/>
      <c r="BC21" s="42"/>
      <c r="BD21" s="42"/>
      <c r="BE21" s="42"/>
      <c r="BF21" s="42"/>
      <c r="BG21" s="42"/>
      <c r="BH21" s="70"/>
      <c r="BI21" s="42"/>
      <c r="BJ21" s="70"/>
      <c r="BK21" s="70"/>
      <c r="BL21" s="70"/>
      <c r="BM21" s="70"/>
      <c r="BN21" s="66"/>
      <c r="BO21" s="70"/>
      <c r="BP21" s="70"/>
      <c r="BQ21" s="70"/>
      <c r="BR21" s="70"/>
      <c r="BS21" s="70"/>
      <c r="BT21" s="70"/>
      <c r="BU21" s="70"/>
      <c r="BV21" s="70"/>
      <c r="BW21" s="70"/>
      <c r="BX21" s="69"/>
      <c r="BY21" s="69"/>
      <c r="BZ21" s="69"/>
      <c r="CA21" s="69"/>
      <c r="CB21" s="69"/>
      <c r="CC21" s="69"/>
    </row>
    <row r="22" spans="1:81" ht="12.75" customHeight="1" x14ac:dyDescent="0.25">
      <c r="A22" s="65"/>
      <c r="B22" s="65"/>
      <c r="C22" s="66"/>
      <c r="D22" s="70"/>
      <c r="E22" s="71"/>
      <c r="F22" s="282" t="str">
        <f>IFERROR(IF(AQ13&gt;0,P20*AD13/AQ13,P20*AD9/AQ9),"")</f>
        <v/>
      </c>
      <c r="G22" s="282"/>
      <c r="H22" s="282"/>
      <c r="I22" s="42"/>
      <c r="J22" s="42"/>
      <c r="K22" s="42"/>
      <c r="L22" s="42"/>
      <c r="M22" s="44"/>
      <c r="N22" s="45" t="s">
        <v>18</v>
      </c>
      <c r="O22" s="45"/>
      <c r="P22" s="273"/>
      <c r="Q22" s="274"/>
      <c r="R22" s="274"/>
      <c r="S22" s="274"/>
      <c r="T22" s="275"/>
      <c r="U22" s="122"/>
      <c r="V22" s="122"/>
      <c r="W22" s="122"/>
      <c r="X22" s="3"/>
      <c r="Y22" s="3"/>
      <c r="Z22" s="3"/>
      <c r="AA22" s="46"/>
      <c r="AB22" s="46"/>
      <c r="AC22" s="46"/>
      <c r="AD22" s="46"/>
      <c r="AE22" s="46"/>
      <c r="AF22" s="3"/>
      <c r="AG22" s="123"/>
      <c r="AH22" s="123"/>
      <c r="AI22" s="123"/>
      <c r="AJ22" s="123"/>
      <c r="AK22" s="123"/>
      <c r="AL22" s="123"/>
      <c r="AM22" s="123"/>
      <c r="AN22" s="46"/>
      <c r="AO22" s="46"/>
      <c r="AP22" s="46" t="s">
        <v>32</v>
      </c>
      <c r="AQ22" s="42"/>
      <c r="AR22" s="42"/>
      <c r="AS22" s="42"/>
      <c r="AT22" s="273"/>
      <c r="AU22" s="274"/>
      <c r="AV22" s="274"/>
      <c r="AW22" s="274"/>
      <c r="AX22" s="275"/>
      <c r="AY22" s="42"/>
      <c r="AZ22" s="42"/>
      <c r="BA22" s="42"/>
      <c r="BB22" s="42"/>
      <c r="BC22" s="42"/>
      <c r="BD22" s="42"/>
      <c r="BE22" s="42"/>
      <c r="BF22" s="42"/>
      <c r="BG22" s="42"/>
      <c r="BH22" s="70"/>
      <c r="BI22" s="42"/>
      <c r="BJ22" s="70"/>
      <c r="BK22" s="70"/>
      <c r="BL22" s="70"/>
      <c r="BM22" s="70"/>
      <c r="BN22" s="66"/>
      <c r="BO22" s="70"/>
      <c r="BP22" s="70"/>
      <c r="BQ22" s="70"/>
      <c r="BR22" s="70"/>
      <c r="BS22" s="70"/>
      <c r="BT22" s="70"/>
      <c r="BU22" s="70"/>
      <c r="BV22" s="70"/>
      <c r="BW22" s="70"/>
      <c r="BX22" s="69"/>
      <c r="BY22" s="69"/>
      <c r="BZ22" s="69"/>
      <c r="CA22" s="69"/>
      <c r="CB22" s="69"/>
      <c r="CC22" s="69"/>
    </row>
    <row r="23" spans="1:81" ht="4.5" customHeight="1" x14ac:dyDescent="0.25">
      <c r="A23" s="65"/>
      <c r="B23" s="65"/>
      <c r="C23" s="66"/>
      <c r="D23" s="70"/>
      <c r="E23" s="71"/>
      <c r="F23" s="71"/>
      <c r="G23" s="71"/>
      <c r="H23" s="63"/>
      <c r="I23" s="42"/>
      <c r="J23" s="42"/>
      <c r="K23" s="42"/>
      <c r="L23" s="42"/>
      <c r="M23" s="44"/>
      <c r="N23" s="44"/>
      <c r="O23" s="44"/>
      <c r="P23" s="4"/>
      <c r="Q23" s="4"/>
      <c r="R23" s="4"/>
      <c r="S23" s="4"/>
      <c r="T23" s="4"/>
      <c r="U23" s="122"/>
      <c r="V23" s="122"/>
      <c r="W23" s="122"/>
      <c r="X23" s="3"/>
      <c r="Y23" s="3"/>
      <c r="Z23" s="46"/>
      <c r="AA23" s="42"/>
      <c r="AB23" s="49"/>
      <c r="AC23" s="49"/>
      <c r="AD23" s="49"/>
      <c r="AE23" s="49"/>
      <c r="AF23" s="49"/>
      <c r="AG23" s="140"/>
      <c r="AH23" s="140"/>
      <c r="AI23" s="140"/>
      <c r="AJ23" s="140"/>
      <c r="AK23" s="140"/>
      <c r="AL23" s="140"/>
      <c r="AM23" s="140"/>
      <c r="AN23" s="49"/>
      <c r="AO23" s="49"/>
      <c r="AP23" s="49"/>
      <c r="AQ23" s="49"/>
      <c r="AR23" s="49"/>
      <c r="AS23" s="49"/>
      <c r="AT23" s="50"/>
      <c r="AU23" s="50"/>
      <c r="AV23" s="50"/>
      <c r="AW23" s="50"/>
      <c r="AX23" s="50"/>
      <c r="AY23" s="42"/>
      <c r="AZ23" s="42"/>
      <c r="BA23" s="42"/>
      <c r="BB23" s="42"/>
      <c r="BC23" s="42"/>
      <c r="BD23" s="42"/>
      <c r="BE23" s="42"/>
      <c r="BF23" s="42"/>
      <c r="BG23" s="42"/>
      <c r="BH23" s="70"/>
      <c r="BI23" s="42"/>
      <c r="BJ23" s="70"/>
      <c r="BK23" s="70"/>
      <c r="BL23" s="70"/>
      <c r="BM23" s="70"/>
      <c r="BN23" s="66"/>
      <c r="BO23" s="70"/>
      <c r="BP23" s="70"/>
      <c r="BQ23" s="70"/>
      <c r="BR23" s="70"/>
      <c r="BS23" s="70"/>
      <c r="BT23" s="70"/>
      <c r="BU23" s="70"/>
      <c r="BV23" s="70"/>
      <c r="BW23" s="70"/>
      <c r="BX23" s="69"/>
      <c r="BY23" s="69"/>
      <c r="BZ23" s="69"/>
      <c r="CA23" s="69"/>
      <c r="CB23" s="69"/>
      <c r="CC23" s="69"/>
    </row>
    <row r="24" spans="1:81" ht="12.75" customHeight="1" x14ac:dyDescent="0.25">
      <c r="A24" s="65"/>
      <c r="B24" s="65"/>
      <c r="C24" s="66"/>
      <c r="D24" s="70"/>
      <c r="E24" s="272" t="str">
        <f>IFERROR(F22*1.03,"")</f>
        <v/>
      </c>
      <c r="F24" s="272"/>
      <c r="G24" s="78"/>
      <c r="H24" s="78"/>
      <c r="I24" s="42"/>
      <c r="J24" s="42"/>
      <c r="K24" s="42"/>
      <c r="L24" s="42"/>
      <c r="M24" s="44"/>
      <c r="N24" s="45" t="s">
        <v>19</v>
      </c>
      <c r="O24" s="44"/>
      <c r="P24" s="273"/>
      <c r="Q24" s="274"/>
      <c r="R24" s="274"/>
      <c r="S24" s="274"/>
      <c r="T24" s="275"/>
      <c r="U24" s="122"/>
      <c r="V24" s="122"/>
      <c r="W24" s="122"/>
      <c r="X24" s="3"/>
      <c r="Y24" s="3"/>
      <c r="Z24" s="42"/>
      <c r="AA24" s="42"/>
      <c r="AB24" s="51"/>
      <c r="AC24" s="51"/>
      <c r="AD24" s="46"/>
      <c r="AE24" s="46"/>
      <c r="AF24" s="42"/>
      <c r="AG24" s="63"/>
      <c r="AH24" s="63"/>
      <c r="AI24" s="63"/>
      <c r="AJ24" s="63"/>
      <c r="AK24" s="63"/>
      <c r="AL24" s="63"/>
      <c r="AM24" s="63"/>
      <c r="AN24" s="42"/>
      <c r="AO24" s="44"/>
      <c r="AP24" s="46" t="s">
        <v>33</v>
      </c>
      <c r="AQ24" s="42"/>
      <c r="AR24" s="42"/>
      <c r="AS24" s="42"/>
      <c r="AT24" s="273"/>
      <c r="AU24" s="274"/>
      <c r="AV24" s="274"/>
      <c r="AW24" s="274"/>
      <c r="AX24" s="275"/>
      <c r="AY24" s="42"/>
      <c r="AZ24" s="42"/>
      <c r="BA24" s="42"/>
      <c r="BB24" s="42"/>
      <c r="BC24" s="42"/>
      <c r="BD24" s="42"/>
      <c r="BE24" s="42"/>
      <c r="BF24" s="42"/>
      <c r="BG24" s="42"/>
      <c r="BH24" s="70"/>
      <c r="BI24" s="42"/>
      <c r="BJ24" s="70"/>
      <c r="BK24" s="70"/>
      <c r="BL24" s="70"/>
      <c r="BM24" s="70"/>
      <c r="BN24" s="66"/>
      <c r="BO24" s="70"/>
      <c r="BP24" s="70"/>
      <c r="BQ24" s="70"/>
      <c r="BR24" s="70"/>
      <c r="BS24" s="70"/>
      <c r="BT24" s="70"/>
      <c r="BU24" s="70"/>
      <c r="BV24" s="70"/>
      <c r="BW24" s="70"/>
      <c r="BX24" s="69"/>
      <c r="BY24" s="69"/>
      <c r="BZ24" s="69"/>
      <c r="CA24" s="69"/>
      <c r="CB24" s="69"/>
      <c r="CC24" s="69"/>
    </row>
    <row r="25" spans="1:81" ht="4.5" customHeight="1" x14ac:dyDescent="0.25">
      <c r="A25" s="65"/>
      <c r="B25" s="65"/>
      <c r="C25" s="66"/>
      <c r="D25" s="70"/>
      <c r="E25" s="71"/>
      <c r="F25" s="64"/>
      <c r="G25" s="64"/>
      <c r="H25" s="64"/>
      <c r="I25" s="42"/>
      <c r="J25" s="42"/>
      <c r="K25" s="42"/>
      <c r="L25" s="42"/>
      <c r="M25" s="44"/>
      <c r="N25" s="44"/>
      <c r="O25" s="44"/>
      <c r="P25" s="276" t="str">
        <f>IFERROR((1-AT24/P20)*P24,"")</f>
        <v/>
      </c>
      <c r="Q25" s="276"/>
      <c r="R25" s="276"/>
      <c r="S25" s="276"/>
      <c r="T25" s="276"/>
      <c r="U25" s="123"/>
      <c r="V25" s="123"/>
      <c r="W25" s="123"/>
      <c r="X25" s="46"/>
      <c r="Y25" s="46"/>
      <c r="Z25" s="49"/>
      <c r="AA25" s="49"/>
      <c r="AB25" s="51"/>
      <c r="AC25" s="51"/>
      <c r="AD25" s="51"/>
      <c r="AE25" s="51"/>
      <c r="AF25" s="51"/>
      <c r="AG25" s="141"/>
      <c r="AH25" s="141"/>
      <c r="AI25" s="141"/>
      <c r="AJ25" s="141"/>
      <c r="AK25" s="141"/>
      <c r="AL25" s="141"/>
      <c r="AM25" s="141"/>
      <c r="AN25" s="51"/>
      <c r="AO25" s="51"/>
      <c r="AP25" s="51"/>
      <c r="AQ25" s="51"/>
      <c r="AR25" s="51"/>
      <c r="AS25" s="51"/>
      <c r="AT25" s="52"/>
      <c r="AU25" s="52"/>
      <c r="AV25" s="52"/>
      <c r="AW25" s="52"/>
      <c r="AX25" s="52"/>
      <c r="AY25" s="42"/>
      <c r="AZ25" s="42"/>
      <c r="BA25" s="42"/>
      <c r="BB25" s="42"/>
      <c r="BC25" s="42"/>
      <c r="BD25" s="42"/>
      <c r="BE25" s="42"/>
      <c r="BF25" s="42"/>
      <c r="BG25" s="42"/>
      <c r="BH25" s="70"/>
      <c r="BI25" s="42"/>
      <c r="BJ25" s="70"/>
      <c r="BK25" s="70"/>
      <c r="BL25" s="70"/>
      <c r="BM25" s="70"/>
      <c r="BN25" s="66"/>
      <c r="BO25" s="70"/>
      <c r="BP25" s="70"/>
      <c r="BQ25" s="70"/>
      <c r="BR25" s="70"/>
      <c r="BS25" s="70"/>
      <c r="BT25" s="70"/>
      <c r="BU25" s="70"/>
      <c r="BV25" s="70"/>
      <c r="BW25" s="70"/>
      <c r="BX25" s="69"/>
      <c r="BY25" s="69"/>
      <c r="BZ25" s="69"/>
      <c r="CA25" s="69"/>
      <c r="CB25" s="69"/>
      <c r="CC25" s="69"/>
    </row>
    <row r="26" spans="1:81" ht="12" customHeight="1" x14ac:dyDescent="0.25">
      <c r="A26" s="65"/>
      <c r="B26" s="65"/>
      <c r="C26" s="66"/>
      <c r="D26" s="70"/>
      <c r="E26" s="71"/>
      <c r="F26" s="272" t="str">
        <f>IFERROR(F22*0.97,"")</f>
        <v/>
      </c>
      <c r="G26" s="277"/>
      <c r="H26" s="277"/>
      <c r="I26" s="42"/>
      <c r="J26" s="42"/>
      <c r="K26" s="42"/>
      <c r="L26" s="42"/>
      <c r="M26" s="42"/>
      <c r="N26" s="45" t="s">
        <v>20</v>
      </c>
      <c r="O26" s="42"/>
      <c r="P26" s="278" t="str">
        <f>IFERROR(ROUND(IF($P$25&gt;=$AT$27-$AU$34-AZ34-$BG$34,($AT$27-$AU$34-$BG$34-$AZ$34)*$P$24/$P$20,$P$25),0),"")</f>
        <v/>
      </c>
      <c r="Q26" s="279"/>
      <c r="R26" s="279"/>
      <c r="S26" s="279"/>
      <c r="T26" s="280"/>
      <c r="U26" s="63"/>
      <c r="V26" s="63"/>
      <c r="W26" s="63"/>
      <c r="X26" s="42"/>
      <c r="Y26" s="51"/>
      <c r="Z26" s="51"/>
      <c r="AA26" s="51"/>
      <c r="AB26" s="51"/>
      <c r="AC26" s="51"/>
      <c r="AD26" s="51"/>
      <c r="AE26" s="51"/>
      <c r="AF26" s="51"/>
      <c r="AG26" s="141"/>
      <c r="AH26" s="141"/>
      <c r="AI26" s="141"/>
      <c r="AJ26" s="141"/>
      <c r="AK26" s="141"/>
      <c r="AL26" s="141"/>
      <c r="AM26" s="141"/>
      <c r="AN26" s="51"/>
      <c r="AO26" s="51"/>
      <c r="AP26" s="51"/>
      <c r="AQ26" s="51"/>
      <c r="AR26" s="51"/>
      <c r="AS26" s="51"/>
      <c r="AT26" s="52"/>
      <c r="AU26" s="52"/>
      <c r="AV26" s="52"/>
      <c r="AW26" s="52"/>
      <c r="AX26" s="52"/>
      <c r="AY26" s="42"/>
      <c r="AZ26" s="42"/>
      <c r="BA26" s="42"/>
      <c r="BB26" s="42"/>
      <c r="BC26" s="42"/>
      <c r="BD26" s="42"/>
      <c r="BE26" s="42"/>
      <c r="BF26" s="42"/>
      <c r="BG26" s="42"/>
      <c r="BH26" s="70"/>
      <c r="BI26" s="42"/>
      <c r="BJ26" s="70"/>
      <c r="BK26" s="70"/>
      <c r="BL26" s="70"/>
      <c r="BM26" s="70"/>
      <c r="BN26" s="66"/>
      <c r="BO26" s="283"/>
      <c r="BP26" s="283"/>
      <c r="BQ26" s="283"/>
      <c r="BR26" s="283"/>
      <c r="BS26" s="283"/>
      <c r="BT26" s="283"/>
      <c r="BU26" s="283"/>
      <c r="BV26" s="283"/>
      <c r="BW26" s="283"/>
      <c r="BX26" s="283"/>
      <c r="BY26" s="283"/>
      <c r="BZ26" s="69"/>
      <c r="CA26" s="69"/>
      <c r="CB26" s="69"/>
      <c r="CC26" s="69"/>
    </row>
    <row r="27" spans="1:81" ht="13.5" customHeight="1" x14ac:dyDescent="0.25">
      <c r="A27" s="65"/>
      <c r="B27" s="65"/>
      <c r="C27" s="66"/>
      <c r="D27" s="70"/>
      <c r="E27" s="71"/>
      <c r="F27" s="71"/>
      <c r="G27" s="71"/>
      <c r="H27" s="63"/>
      <c r="I27" s="42"/>
      <c r="J27" s="42"/>
      <c r="K27" s="42"/>
      <c r="L27" s="42"/>
      <c r="M27" s="42"/>
      <c r="N27" s="45"/>
      <c r="O27" s="42"/>
      <c r="P27" s="5"/>
      <c r="Q27" s="5"/>
      <c r="R27" s="5"/>
      <c r="S27" s="5"/>
      <c r="T27" s="5"/>
      <c r="U27" s="124"/>
      <c r="V27" s="124"/>
      <c r="W27" s="124"/>
      <c r="X27" s="42"/>
      <c r="Y27" s="51"/>
      <c r="Z27" s="51"/>
      <c r="AA27" s="51"/>
      <c r="AB27" s="49"/>
      <c r="AC27" s="49"/>
      <c r="AD27" s="53"/>
      <c r="AE27" s="53"/>
      <c r="AF27" s="49"/>
      <c r="AG27" s="140"/>
      <c r="AH27" s="140"/>
      <c r="AI27" s="140"/>
      <c r="AJ27" s="140"/>
      <c r="AK27" s="140"/>
      <c r="AL27" s="140"/>
      <c r="AM27" s="140"/>
      <c r="AN27" s="49"/>
      <c r="AO27" s="49"/>
      <c r="AP27" s="53" t="s">
        <v>28</v>
      </c>
      <c r="AQ27" s="49"/>
      <c r="AR27" s="49"/>
      <c r="AS27" s="49"/>
      <c r="AT27" s="278">
        <f>P20-AT20-AT22-AT24</f>
        <v>0</v>
      </c>
      <c r="AU27" s="279"/>
      <c r="AV27" s="279"/>
      <c r="AW27" s="279"/>
      <c r="AX27" s="280"/>
      <c r="AY27" s="42"/>
      <c r="AZ27" s="42"/>
      <c r="BA27" s="42"/>
      <c r="BB27" s="42"/>
      <c r="BC27" s="42"/>
      <c r="BD27" s="42"/>
      <c r="BE27" s="42"/>
      <c r="BF27" s="42"/>
      <c r="BG27" s="42"/>
      <c r="BH27" s="70"/>
      <c r="BI27" s="42"/>
      <c r="BJ27" s="70"/>
      <c r="BK27" s="70"/>
      <c r="BL27" s="70"/>
      <c r="BM27" s="70"/>
      <c r="BN27" s="66"/>
      <c r="BO27" s="81"/>
      <c r="BP27" s="81"/>
      <c r="BQ27" s="81"/>
      <c r="BR27" s="81"/>
      <c r="BS27" s="70"/>
      <c r="BT27" s="70"/>
      <c r="BU27" s="70"/>
      <c r="BV27" s="70"/>
      <c r="BW27" s="70"/>
      <c r="BX27" s="69"/>
      <c r="BY27" s="69"/>
      <c r="BZ27" s="69"/>
      <c r="CA27" s="69"/>
      <c r="CB27" s="69"/>
      <c r="CC27" s="69"/>
    </row>
    <row r="28" spans="1:81" ht="8.25" customHeight="1" x14ac:dyDescent="0.25">
      <c r="A28" s="65"/>
      <c r="B28" s="65"/>
      <c r="C28" s="66"/>
      <c r="D28" s="70"/>
      <c r="E28" s="79"/>
      <c r="F28" s="79"/>
      <c r="G28" s="79"/>
      <c r="H28" s="54"/>
      <c r="I28" s="42"/>
      <c r="J28" s="42"/>
      <c r="K28" s="42"/>
      <c r="L28" s="42"/>
      <c r="M28" s="49"/>
      <c r="N28" s="42"/>
      <c r="O28" s="42"/>
      <c r="P28" s="54"/>
      <c r="Q28" s="54"/>
      <c r="R28" s="54"/>
      <c r="S28" s="54"/>
      <c r="T28" s="54"/>
      <c r="U28" s="63"/>
      <c r="V28" s="63"/>
      <c r="W28" s="63"/>
      <c r="X28" s="69"/>
      <c r="Y28" s="69"/>
      <c r="Z28" s="69"/>
      <c r="AA28" s="69"/>
      <c r="AB28" s="69"/>
      <c r="AC28" s="69"/>
      <c r="AD28" s="69"/>
      <c r="AE28" s="69"/>
      <c r="AF28" s="69"/>
      <c r="AG28" s="124"/>
      <c r="AH28" s="124"/>
      <c r="AI28" s="124"/>
      <c r="AJ28" s="124"/>
      <c r="AK28" s="124"/>
      <c r="AL28" s="124"/>
      <c r="AM28" s="124"/>
      <c r="AN28" s="69"/>
      <c r="AO28" s="69"/>
      <c r="AP28" s="69"/>
      <c r="AQ28" s="69"/>
      <c r="AR28" s="69"/>
      <c r="AS28" s="69"/>
      <c r="AT28" s="69"/>
      <c r="AU28" s="69"/>
      <c r="AV28" s="69"/>
      <c r="AW28" s="69"/>
      <c r="AX28" s="69"/>
      <c r="AY28" s="42"/>
      <c r="AZ28" s="42"/>
      <c r="BA28" s="42"/>
      <c r="BB28" s="42"/>
      <c r="BC28" s="42"/>
      <c r="BD28" s="42"/>
      <c r="BE28" s="42"/>
      <c r="BF28" s="42"/>
      <c r="BG28" s="42"/>
      <c r="BH28" s="70"/>
      <c r="BI28" s="42"/>
      <c r="BJ28" s="70"/>
      <c r="BK28" s="70"/>
      <c r="BL28" s="70"/>
      <c r="BM28" s="70"/>
      <c r="BN28" s="66"/>
      <c r="BO28" s="70"/>
      <c r="BP28" s="70"/>
      <c r="BQ28" s="70"/>
      <c r="BR28" s="70"/>
      <c r="BS28" s="70"/>
      <c r="BT28" s="70"/>
      <c r="BU28" s="70"/>
      <c r="BV28" s="70"/>
      <c r="BW28" s="70"/>
      <c r="BX28" s="69"/>
      <c r="BY28" s="69"/>
      <c r="BZ28" s="69"/>
      <c r="CA28" s="69"/>
      <c r="CB28" s="69"/>
      <c r="CC28" s="69"/>
    </row>
    <row r="29" spans="1:81" ht="8.25" customHeight="1" x14ac:dyDescent="0.25">
      <c r="A29" s="65"/>
      <c r="B29" s="65"/>
      <c r="C29" s="66"/>
      <c r="D29" s="70"/>
      <c r="E29" s="79"/>
      <c r="F29" s="79"/>
      <c r="G29" s="79"/>
      <c r="H29" s="54"/>
      <c r="I29" s="42"/>
      <c r="J29" s="42"/>
      <c r="K29" s="42"/>
      <c r="L29" s="42"/>
      <c r="M29" s="49"/>
      <c r="N29" s="42"/>
      <c r="O29" s="42"/>
      <c r="P29" s="54"/>
      <c r="Q29" s="54"/>
      <c r="R29" s="54"/>
      <c r="S29" s="54"/>
      <c r="T29" s="54"/>
      <c r="U29" s="63"/>
      <c r="V29" s="63"/>
      <c r="W29" s="63"/>
      <c r="X29" s="69"/>
      <c r="Y29" s="69"/>
      <c r="Z29" s="69"/>
      <c r="AA29" s="69"/>
      <c r="AB29" s="69"/>
      <c r="AC29" s="69"/>
      <c r="AD29" s="69"/>
      <c r="AE29" s="69"/>
      <c r="AF29" s="69"/>
      <c r="AG29" s="124"/>
      <c r="AH29" s="124"/>
      <c r="AI29" s="124"/>
      <c r="AJ29" s="124"/>
      <c r="AK29" s="124"/>
      <c r="AL29" s="124"/>
      <c r="AM29" s="124"/>
      <c r="AN29" s="69"/>
      <c r="AO29" s="69"/>
      <c r="AP29" s="69"/>
      <c r="AQ29" s="69"/>
      <c r="AR29" s="69"/>
      <c r="AS29" s="69"/>
      <c r="AT29" s="69"/>
      <c r="AU29" s="69"/>
      <c r="AV29" s="69"/>
      <c r="AW29" s="69"/>
      <c r="AX29" s="69"/>
      <c r="AY29" s="42"/>
      <c r="AZ29" s="42"/>
      <c r="BA29" s="42"/>
      <c r="BB29" s="42"/>
      <c r="BC29" s="42"/>
      <c r="BD29" s="42"/>
      <c r="BE29" s="42"/>
      <c r="BF29" s="42"/>
      <c r="BG29" s="42"/>
      <c r="BH29" s="70"/>
      <c r="BI29" s="42"/>
      <c r="BJ29" s="70"/>
      <c r="BK29" s="70"/>
      <c r="BL29" s="70"/>
      <c r="BM29" s="70"/>
      <c r="BN29" s="66"/>
      <c r="BO29" s="70"/>
      <c r="BP29" s="70"/>
      <c r="BQ29" s="70"/>
      <c r="BR29" s="70"/>
      <c r="BS29" s="70"/>
      <c r="BT29" s="70"/>
      <c r="BU29" s="70"/>
      <c r="BV29" s="70"/>
      <c r="BW29" s="70"/>
      <c r="BX29" s="69"/>
      <c r="BY29" s="69"/>
      <c r="BZ29" s="69"/>
      <c r="CA29" s="69"/>
      <c r="CB29" s="69"/>
      <c r="CC29" s="69"/>
    </row>
    <row r="30" spans="1:81" ht="18.75" customHeight="1" x14ac:dyDescent="0.25">
      <c r="A30" s="65"/>
      <c r="B30" s="65"/>
      <c r="C30" s="66"/>
      <c r="D30" s="70"/>
      <c r="E30" s="79"/>
      <c r="F30" s="79"/>
      <c r="G30" s="79"/>
      <c r="H30" s="54"/>
      <c r="I30" s="42"/>
      <c r="J30" s="42"/>
      <c r="K30" s="42"/>
      <c r="L30" s="42"/>
      <c r="M30" s="49"/>
      <c r="N30" s="42"/>
      <c r="O30" s="42"/>
      <c r="P30" s="54"/>
      <c r="Q30" s="54"/>
      <c r="R30" s="54"/>
      <c r="S30" s="54"/>
      <c r="T30" s="54"/>
      <c r="U30" s="63"/>
      <c r="V30" s="63"/>
      <c r="W30" s="63"/>
      <c r="X30" s="69"/>
      <c r="Y30" s="69"/>
      <c r="Z30" s="69"/>
      <c r="AA30" s="69"/>
      <c r="AB30" s="69"/>
      <c r="AC30" s="69"/>
      <c r="AD30" s="69"/>
      <c r="AE30" s="69"/>
      <c r="AF30" s="69"/>
      <c r="AG30" s="124"/>
      <c r="AH30" s="124"/>
      <c r="AI30" s="124"/>
      <c r="AJ30" s="124"/>
      <c r="AK30" s="124"/>
      <c r="AL30" s="124"/>
      <c r="AM30" s="124"/>
      <c r="AN30" s="69"/>
      <c r="AO30" s="69"/>
      <c r="AP30" s="69"/>
      <c r="AQ30" s="69"/>
      <c r="AR30" s="69"/>
      <c r="AS30" s="69"/>
      <c r="AT30" s="69"/>
      <c r="AU30" s="69"/>
      <c r="AV30" s="69"/>
      <c r="AW30" s="69"/>
      <c r="AX30" s="69"/>
      <c r="AY30" s="42"/>
      <c r="AZ30" s="42"/>
      <c r="BA30" s="42"/>
      <c r="BB30" s="42"/>
      <c r="BC30" s="42"/>
      <c r="BD30" s="42"/>
      <c r="BE30" s="42"/>
      <c r="BF30" s="42"/>
      <c r="BG30" s="42"/>
      <c r="BH30" s="70"/>
      <c r="BI30" s="42"/>
      <c r="BJ30" s="70"/>
      <c r="BK30" s="70"/>
      <c r="BL30" s="70"/>
      <c r="BM30" s="70"/>
      <c r="BN30" s="66"/>
      <c r="BO30" s="300" t="s">
        <v>61</v>
      </c>
      <c r="BP30" s="210"/>
      <c r="BQ30" s="303" t="s">
        <v>59</v>
      </c>
      <c r="BR30" s="303"/>
      <c r="BS30" s="303"/>
      <c r="BT30" s="303"/>
      <c r="BU30" s="303"/>
      <c r="BV30" s="303"/>
      <c r="BW30" s="213"/>
      <c r="BX30" s="300" t="s">
        <v>69</v>
      </c>
      <c r="BY30" s="69"/>
      <c r="BZ30" s="285" t="s">
        <v>67</v>
      </c>
      <c r="CA30" s="285"/>
      <c r="CB30" s="285"/>
      <c r="CC30" s="285"/>
    </row>
    <row r="31" spans="1:81" ht="24.75" customHeight="1" x14ac:dyDescent="0.25">
      <c r="A31" s="65"/>
      <c r="B31" s="65"/>
      <c r="C31" s="66"/>
      <c r="D31" s="69"/>
      <c r="E31" s="69"/>
      <c r="F31" s="69"/>
      <c r="G31" s="69"/>
      <c r="H31" s="70"/>
      <c r="I31" s="70"/>
      <c r="J31" s="42"/>
      <c r="K31" s="42"/>
      <c r="L31" s="304" t="s">
        <v>35</v>
      </c>
      <c r="M31" s="304"/>
      <c r="N31" s="304"/>
      <c r="O31" s="304"/>
      <c r="P31" s="42"/>
      <c r="Q31" s="304" t="s">
        <v>36</v>
      </c>
      <c r="R31" s="304"/>
      <c r="S31" s="304"/>
      <c r="T31" s="304"/>
      <c r="U31" s="63"/>
      <c r="V31" s="63"/>
      <c r="W31" s="63"/>
      <c r="X31" s="305" t="s">
        <v>38</v>
      </c>
      <c r="Y31" s="305"/>
      <c r="Z31" s="305"/>
      <c r="AA31" s="305"/>
      <c r="AB31" s="49"/>
      <c r="AC31" s="305" t="s">
        <v>26</v>
      </c>
      <c r="AD31" s="305"/>
      <c r="AE31" s="305"/>
      <c r="AF31" s="305"/>
      <c r="AG31" s="144"/>
      <c r="AH31" s="144"/>
      <c r="AI31" s="63"/>
      <c r="AJ31" s="63"/>
      <c r="AK31" s="63"/>
      <c r="AL31" s="63"/>
      <c r="AM31" s="63"/>
      <c r="AN31" s="306" t="s">
        <v>27</v>
      </c>
      <c r="AO31" s="306"/>
      <c r="AP31" s="306"/>
      <c r="AQ31" s="306"/>
      <c r="AR31" s="175"/>
      <c r="AS31" s="175"/>
      <c r="AT31" s="42"/>
      <c r="AU31" s="287" t="s">
        <v>29</v>
      </c>
      <c r="AV31" s="287"/>
      <c r="AW31" s="287"/>
      <c r="AX31" s="287"/>
      <c r="AY31" s="44"/>
      <c r="AZ31" s="286" t="s">
        <v>78</v>
      </c>
      <c r="BA31" s="286"/>
      <c r="BB31" s="286"/>
      <c r="BC31" s="286"/>
      <c r="BD31" s="44"/>
      <c r="BE31" s="44"/>
      <c r="BF31" s="44"/>
      <c r="BG31" s="287" t="s">
        <v>30</v>
      </c>
      <c r="BH31" s="287"/>
      <c r="BI31" s="287"/>
      <c r="BJ31" s="287"/>
      <c r="BK31" s="70"/>
      <c r="BL31" s="70"/>
      <c r="BM31" s="70"/>
      <c r="BN31" s="66"/>
      <c r="BO31" s="301"/>
      <c r="BP31" s="210"/>
      <c r="BQ31" s="288" t="s">
        <v>63</v>
      </c>
      <c r="BR31" s="72"/>
      <c r="BS31" s="290" t="s">
        <v>60</v>
      </c>
      <c r="BT31" s="82"/>
      <c r="BU31" s="290" t="s">
        <v>62</v>
      </c>
      <c r="BV31" s="82"/>
      <c r="BW31" s="83"/>
      <c r="BX31" s="301"/>
      <c r="BY31" s="69"/>
      <c r="BZ31" s="292" t="s">
        <v>43</v>
      </c>
      <c r="CA31" s="292" t="s">
        <v>47</v>
      </c>
      <c r="CB31" s="292" t="s">
        <v>68</v>
      </c>
      <c r="CC31" s="292" t="s">
        <v>70</v>
      </c>
    </row>
    <row r="32" spans="1:81" ht="19.5" customHeight="1" x14ac:dyDescent="0.25">
      <c r="A32" s="65"/>
      <c r="B32" s="65"/>
      <c r="C32" s="66"/>
      <c r="D32" s="69"/>
      <c r="E32" s="69"/>
      <c r="F32" s="69"/>
      <c r="G32" s="69"/>
      <c r="H32" s="42"/>
      <c r="I32" s="42"/>
      <c r="J32" s="42"/>
      <c r="K32" s="42"/>
      <c r="L32" s="304"/>
      <c r="M32" s="304"/>
      <c r="N32" s="304"/>
      <c r="O32" s="304"/>
      <c r="P32" s="42"/>
      <c r="Q32" s="304"/>
      <c r="R32" s="304"/>
      <c r="S32" s="304"/>
      <c r="T32" s="304"/>
      <c r="U32" s="62"/>
      <c r="V32" s="62"/>
      <c r="W32" s="62"/>
      <c r="X32" s="305"/>
      <c r="Y32" s="305"/>
      <c r="Z32" s="305"/>
      <c r="AA32" s="305"/>
      <c r="AB32" s="55"/>
      <c r="AC32" s="305"/>
      <c r="AD32" s="305"/>
      <c r="AE32" s="305"/>
      <c r="AF32" s="305"/>
      <c r="AG32" s="148"/>
      <c r="AH32" s="148"/>
      <c r="AI32" s="149"/>
      <c r="AJ32" s="149"/>
      <c r="AK32" s="149"/>
      <c r="AL32" s="198"/>
      <c r="AM32" s="149"/>
      <c r="AN32" s="306"/>
      <c r="AO32" s="306"/>
      <c r="AP32" s="306"/>
      <c r="AQ32" s="306"/>
      <c r="AR32" s="175"/>
      <c r="AS32" s="175"/>
      <c r="AT32" s="132"/>
      <c r="AU32" s="293">
        <f>IF(AS40="X",IF(OR(P7="Zone A",P7="Zone Abis"),9000*SUM($X$9:$AF$9),IF(P7="Zone B1",6500*SUM($X$9:$AF$9),5000*SUM($X$9:$AF$9))),IF(OR(P7="Zone A",P7="Zone Abis"),9000*SUM($X$9:$AC$9),IF(P7="Zone B1",6500*SUM($X$9:$AC$9),5000*SUM($X$9:$AC$9))))</f>
        <v>0</v>
      </c>
      <c r="AV32" s="293"/>
      <c r="AW32" s="293"/>
      <c r="AX32" s="293"/>
      <c r="AY32" s="72"/>
      <c r="AZ32" s="293">
        <f>IF(AS40="X",AQ11*5000,(AQ11-AD11)*5000)</f>
        <v>0</v>
      </c>
      <c r="BA32" s="293"/>
      <c r="BB32" s="293"/>
      <c r="BC32" s="293"/>
      <c r="BD32" s="72"/>
      <c r="BE32" s="72"/>
      <c r="BF32" s="72"/>
      <c r="BG32" s="293">
        <f>IF(BE40="X",15000*($AQ$9-$AG$9),15000*($AQ$9-$AG$9-$AD$9))</f>
        <v>0</v>
      </c>
      <c r="BH32" s="293"/>
      <c r="BI32" s="293"/>
      <c r="BJ32" s="293"/>
      <c r="BK32" s="70"/>
      <c r="BL32" s="70"/>
      <c r="BM32" s="70"/>
      <c r="BN32" s="66"/>
      <c r="BO32" s="302"/>
      <c r="BP32" s="210"/>
      <c r="BQ32" s="289"/>
      <c r="BR32" s="72"/>
      <c r="BS32" s="291"/>
      <c r="BT32" s="82"/>
      <c r="BU32" s="291"/>
      <c r="BV32" s="82"/>
      <c r="BW32" s="83"/>
      <c r="BX32" s="302"/>
      <c r="BY32" s="110"/>
      <c r="BZ32" s="292"/>
      <c r="CA32" s="292"/>
      <c r="CB32" s="292"/>
      <c r="CC32" s="292"/>
    </row>
    <row r="33" spans="1:81" ht="5.25" customHeight="1" x14ac:dyDescent="0.25">
      <c r="A33" s="65"/>
      <c r="B33" s="65"/>
      <c r="C33" s="66"/>
      <c r="D33" s="69"/>
      <c r="E33" s="69"/>
      <c r="F33" s="69"/>
      <c r="G33" s="69"/>
      <c r="H33" s="42"/>
      <c r="I33" s="42"/>
      <c r="J33" s="42"/>
      <c r="K33" s="42"/>
      <c r="L33" s="42"/>
      <c r="M33" s="42"/>
      <c r="N33" s="42"/>
      <c r="O33" s="42"/>
      <c r="P33" s="42"/>
      <c r="Q33" s="42"/>
      <c r="R33" s="42"/>
      <c r="S33" s="42"/>
      <c r="T33" s="42"/>
      <c r="U33" s="63"/>
      <c r="V33" s="63"/>
      <c r="W33" s="63"/>
      <c r="X33" s="42"/>
      <c r="Y33" s="42"/>
      <c r="Z33" s="53"/>
      <c r="AA33" s="42"/>
      <c r="AB33" s="42"/>
      <c r="AC33" s="42"/>
      <c r="AD33" s="42"/>
      <c r="AE33" s="42"/>
      <c r="AF33" s="42"/>
      <c r="AG33" s="144"/>
      <c r="AH33" s="144"/>
      <c r="AI33" s="63"/>
      <c r="AJ33" s="63"/>
      <c r="AK33" s="63"/>
      <c r="AL33" s="63"/>
      <c r="AM33" s="63"/>
      <c r="AN33" s="42"/>
      <c r="AO33" s="42"/>
      <c r="AP33" s="42"/>
      <c r="AQ33" s="42"/>
      <c r="AR33" s="175"/>
      <c r="AS33" s="175"/>
      <c r="AT33" s="133"/>
      <c r="AU33" s="42"/>
      <c r="AV33" s="42"/>
      <c r="AW33" s="42"/>
      <c r="AX33" s="42"/>
      <c r="AY33" s="42"/>
      <c r="AZ33" s="42"/>
      <c r="BA33" s="42"/>
      <c r="BB33" s="42"/>
      <c r="BC33" s="42"/>
      <c r="BD33" s="42"/>
      <c r="BE33" s="42"/>
      <c r="BF33" s="42"/>
      <c r="BG33" s="42"/>
      <c r="BH33" s="42"/>
      <c r="BI33" s="42"/>
      <c r="BJ33" s="70"/>
      <c r="BK33" s="70"/>
      <c r="BL33" s="70"/>
      <c r="BM33" s="70"/>
      <c r="BN33" s="66"/>
      <c r="BO33" s="84"/>
      <c r="BP33" s="211"/>
      <c r="BQ33" s="211"/>
      <c r="BR33" s="211"/>
      <c r="BS33" s="85"/>
      <c r="BT33" s="85"/>
      <c r="BU33" s="85"/>
      <c r="BV33" s="85"/>
      <c r="BW33" s="83"/>
      <c r="BX33" s="69"/>
      <c r="BY33" s="86"/>
      <c r="BZ33" s="86"/>
      <c r="CA33" s="86"/>
      <c r="CB33" s="86"/>
      <c r="CC33" s="86"/>
    </row>
    <row r="34" spans="1:81" ht="14.25" customHeight="1" x14ac:dyDescent="0.25">
      <c r="A34" s="65"/>
      <c r="B34" s="65"/>
      <c r="C34" s="66"/>
      <c r="D34" s="69"/>
      <c r="E34" s="69"/>
      <c r="F34" s="69"/>
      <c r="G34" s="69"/>
      <c r="H34" s="42"/>
      <c r="I34" s="49"/>
      <c r="J34" s="56" t="s">
        <v>7</v>
      </c>
      <c r="K34" s="42"/>
      <c r="L34" s="316">
        <f>L36+L38+L40+L44</f>
        <v>0</v>
      </c>
      <c r="M34" s="317"/>
      <c r="N34" s="317"/>
      <c r="O34" s="318"/>
      <c r="P34" s="7"/>
      <c r="Q34" s="316">
        <f>Q36+Q38+Q40+Q44</f>
        <v>0</v>
      </c>
      <c r="R34" s="317"/>
      <c r="S34" s="317"/>
      <c r="T34" s="318"/>
      <c r="U34" s="229"/>
      <c r="V34" s="229"/>
      <c r="W34" s="142"/>
      <c r="X34" s="278" t="str">
        <f>IFERROR(X36+X38+X40+X44,"")</f>
        <v/>
      </c>
      <c r="Y34" s="279"/>
      <c r="Z34" s="279"/>
      <c r="AA34" s="280"/>
      <c r="AB34" s="8"/>
      <c r="AC34" s="278">
        <f>AC36+AC38+AC40+AC44</f>
        <v>0</v>
      </c>
      <c r="AD34" s="279"/>
      <c r="AE34" s="279"/>
      <c r="AF34" s="280"/>
      <c r="AG34" s="191"/>
      <c r="AH34" s="191"/>
      <c r="AI34" s="191"/>
      <c r="AJ34" s="208" t="s">
        <v>92</v>
      </c>
      <c r="AK34" s="191"/>
      <c r="AL34" s="191"/>
      <c r="AM34" s="191"/>
      <c r="AN34" s="313">
        <f>AT27-AC34-AU34-BG34-AZ34</f>
        <v>0</v>
      </c>
      <c r="AO34" s="314"/>
      <c r="AP34" s="314"/>
      <c r="AQ34" s="315"/>
      <c r="AR34" s="175"/>
      <c r="AS34" s="175"/>
      <c r="AT34" s="134"/>
      <c r="AU34" s="273"/>
      <c r="AV34" s="274"/>
      <c r="AW34" s="274"/>
      <c r="AX34" s="275"/>
      <c r="AY34" s="4"/>
      <c r="AZ34" s="273">
        <v>0</v>
      </c>
      <c r="BA34" s="274"/>
      <c r="BB34" s="274"/>
      <c r="BC34" s="275"/>
      <c r="BD34" s="4"/>
      <c r="BE34" s="4"/>
      <c r="BF34" s="4"/>
      <c r="BG34" s="273"/>
      <c r="BH34" s="274"/>
      <c r="BI34" s="274"/>
      <c r="BJ34" s="275"/>
      <c r="BK34" s="70"/>
      <c r="BL34" s="70"/>
      <c r="BM34" s="70"/>
      <c r="BN34" s="66"/>
      <c r="BO34" s="87">
        <f>L34+Q34</f>
        <v>0</v>
      </c>
      <c r="BP34" s="88"/>
      <c r="BQ34" s="89">
        <f>AT22-Q34</f>
        <v>0</v>
      </c>
      <c r="BR34" s="90"/>
      <c r="BS34" s="91">
        <f>AT20+AT24-L34</f>
        <v>0</v>
      </c>
      <c r="BT34" s="92"/>
      <c r="BU34" s="93">
        <f>BQ34+BS34</f>
        <v>0</v>
      </c>
      <c r="BV34" s="92"/>
      <c r="BW34" s="94"/>
      <c r="BX34" s="96">
        <f>P20</f>
        <v>0</v>
      </c>
      <c r="BY34" s="95"/>
      <c r="BZ34" s="95" t="e">
        <f>BZ36+BZ38+BZ40+BZ42+BZ44</f>
        <v>#VALUE!</v>
      </c>
      <c r="CA34" s="95"/>
      <c r="CB34" s="95">
        <f>CB36+CB38+CB40+CB42+CB44</f>
        <v>0</v>
      </c>
      <c r="CC34" s="95" t="e">
        <f>CC36+CC38+CC40+CC44</f>
        <v>#VALUE!</v>
      </c>
    </row>
    <row r="35" spans="1:81" ht="10.5" customHeight="1" x14ac:dyDescent="0.25">
      <c r="A35" s="65"/>
      <c r="B35" s="65"/>
      <c r="C35" s="66"/>
      <c r="D35" s="69"/>
      <c r="E35" s="69"/>
      <c r="F35" s="69"/>
      <c r="G35" s="69"/>
      <c r="H35" s="42"/>
      <c r="I35" s="49"/>
      <c r="J35" s="44"/>
      <c r="K35" s="42"/>
      <c r="L35" s="48"/>
      <c r="M35" s="48"/>
      <c r="N35" s="48"/>
      <c r="O35" s="48"/>
      <c r="P35" s="48"/>
      <c r="Q35" s="48"/>
      <c r="R35" s="48"/>
      <c r="S35" s="48"/>
      <c r="T35" s="48"/>
      <c r="U35" s="153"/>
      <c r="V35" s="153"/>
      <c r="W35" s="143"/>
      <c r="X35" s="48"/>
      <c r="Y35" s="48"/>
      <c r="Z35" s="57"/>
      <c r="AA35" s="48"/>
      <c r="AB35" s="48"/>
      <c r="AC35" s="48"/>
      <c r="AD35" s="48"/>
      <c r="AE35" s="48"/>
      <c r="AF35" s="4"/>
      <c r="AG35" s="192"/>
      <c r="AH35" s="192"/>
      <c r="AI35" s="192"/>
      <c r="AJ35" s="192"/>
      <c r="AK35" s="192"/>
      <c r="AL35" s="192"/>
      <c r="AM35" s="192"/>
      <c r="AN35" s="48"/>
      <c r="AO35" s="4"/>
      <c r="AP35" s="4"/>
      <c r="AQ35" s="4"/>
      <c r="AR35" s="4"/>
      <c r="AS35" s="4"/>
      <c r="AT35" s="134"/>
      <c r="AU35" s="48"/>
      <c r="AV35" s="48"/>
      <c r="AW35" s="48"/>
      <c r="AX35" s="48"/>
      <c r="AY35" s="48"/>
      <c r="AZ35" s="48"/>
      <c r="BA35" s="48"/>
      <c r="BB35" s="48"/>
      <c r="BC35" s="48"/>
      <c r="BD35" s="48"/>
      <c r="BE35" s="48"/>
      <c r="BF35" s="48"/>
      <c r="BG35" s="48"/>
      <c r="BH35" s="48"/>
      <c r="BI35" s="48"/>
      <c r="BJ35" s="48"/>
      <c r="BK35" s="70"/>
      <c r="BL35" s="70"/>
      <c r="BM35" s="70"/>
      <c r="BN35" s="66"/>
      <c r="BO35" s="97"/>
      <c r="BP35" s="98"/>
      <c r="BQ35" s="90"/>
      <c r="BR35" s="90"/>
      <c r="BS35" s="99"/>
      <c r="BT35" s="99"/>
      <c r="BU35" s="92"/>
      <c r="BV35" s="92"/>
      <c r="BW35" s="100"/>
      <c r="BX35" s="101"/>
      <c r="BY35" s="95"/>
      <c r="BZ35" s="95"/>
      <c r="CA35" s="95"/>
      <c r="CB35" s="95"/>
      <c r="CC35" s="95"/>
    </row>
    <row r="36" spans="1:81" ht="13.5" customHeight="1" x14ac:dyDescent="0.25">
      <c r="A36" s="65"/>
      <c r="B36" s="65"/>
      <c r="C36" s="66"/>
      <c r="D36" s="69"/>
      <c r="E36" s="304" t="s">
        <v>31</v>
      </c>
      <c r="F36" s="304"/>
      <c r="G36" s="69"/>
      <c r="H36" s="42"/>
      <c r="I36" s="49"/>
      <c r="J36" s="46" t="s">
        <v>21</v>
      </c>
      <c r="K36" s="42"/>
      <c r="L36" s="297"/>
      <c r="M36" s="298"/>
      <c r="N36" s="298"/>
      <c r="O36" s="299"/>
      <c r="P36" s="47"/>
      <c r="Q36" s="273"/>
      <c r="R36" s="274"/>
      <c r="S36" s="274"/>
      <c r="T36" s="275"/>
      <c r="U36" s="230" t="str">
        <f>IFERROR(IF($AQ$13&gt;0,$P$26*$X$13/$AQ$13,$P$26*$X$9/$AQ$9),"")</f>
        <v/>
      </c>
      <c r="V36" s="163" t="str">
        <f>IFERROR(IF(BO36+BU36+U36+AU36+AZ36+BG36&gt;=BX36,ROUND(BX36-BO36-BU36-AU36-AZ36-BG36,0),ROUND(U36,0)),"")</f>
        <v/>
      </c>
      <c r="W36" s="164"/>
      <c r="X36" s="307" t="str">
        <f>IF(IF(AM36&gt;=0,V36,V36+AM36)&lt;0,"Surfinancement*",IF(AM36&gt;=0,V36,V36+AM36))</f>
        <v/>
      </c>
      <c r="Y36" s="308"/>
      <c r="Z36" s="308"/>
      <c r="AA36" s="309"/>
      <c r="AB36" s="4"/>
      <c r="AC36" s="310"/>
      <c r="AD36" s="311"/>
      <c r="AE36" s="311"/>
      <c r="AF36" s="312"/>
      <c r="AG36" s="162" t="str">
        <f>IFERROR($BX$36-$BU$36-$BO$36-$BG$36-$AU$36-AZ36-$AC$36,"")</f>
        <v/>
      </c>
      <c r="AH36" s="203">
        <f>IF(AG36&gt;0,IF($AQ$13&gt;0,$X$13,$X$9),0)</f>
        <v>0</v>
      </c>
      <c r="AI36" s="202">
        <f>IF(AH36=0,0,AG36+AG49*AH36/(AH36+AH38+AH40+AH44))</f>
        <v>0</v>
      </c>
      <c r="AJ36" s="194">
        <f>IF(AI36&gt;0,IF($AQ$13&gt;0,$X$13,$X$9),0)</f>
        <v>0</v>
      </c>
      <c r="AK36" s="193">
        <f>IF(AJ36=0,0,AI36+AI49*AJ36/(AJ36+AJ38+AJ40+AJ44))</f>
        <v>0</v>
      </c>
      <c r="AL36" s="194">
        <f>IF(AK36&gt;0,IF($AQ$13&gt;0,$X$13,$X$9),0)</f>
        <v>0</v>
      </c>
      <c r="AM36" s="193">
        <f>IF(AL36=0,0,AK36+AK49*AL36/(AL36+AL38+AL40+AL44))</f>
        <v>0</v>
      </c>
      <c r="AN36" s="313">
        <f>IF(AM36&lt;0,ROUND(X36-AC36,0),AM36)</f>
        <v>0</v>
      </c>
      <c r="AO36" s="314" t="str">
        <f>IFERROR(IF($AQ$13&gt;0,$AN$34*$X$13/$AQ$13,$AN$34*$X$9/$AQ$9),"")</f>
        <v/>
      </c>
      <c r="AP36" s="314" t="str">
        <f>IFERROR(IF($AQ$13&gt;0,$AN$34*$X$13/$AQ$13,$AN$34*$X$9/$AQ$9),"")</f>
        <v/>
      </c>
      <c r="AQ36" s="315" t="str">
        <f>IFERROR(IF($AQ$13&gt;0,$AN$34*$X$13/$AQ$13,$AN$34*$X$9/$AQ$9),"")</f>
        <v/>
      </c>
      <c r="AR36" s="175"/>
      <c r="AS36" s="175"/>
      <c r="AT36" s="174"/>
      <c r="AU36" s="294" t="str">
        <f>IFERROR(IF(AS40="X",$AU$34*X9/SUM($X$9:$AF$9),$AU$34*X9/SUM($X$9:$AC$9)),"")</f>
        <v/>
      </c>
      <c r="AV36" s="295"/>
      <c r="AW36" s="295"/>
      <c r="AX36" s="296"/>
      <c r="AY36" s="188"/>
      <c r="AZ36" s="294">
        <f>IFERROR(IF(AS40="X",$AZ$34*X11/SUM($X$11:$AF$11),$AZ$34*X11/SUM($X$11:$AC$11)),0)</f>
        <v>0</v>
      </c>
      <c r="BA36" s="295"/>
      <c r="BB36" s="295"/>
      <c r="BC36" s="296"/>
      <c r="BD36" s="188"/>
      <c r="BE36" s="188"/>
      <c r="BF36" s="188"/>
      <c r="BG36" s="294" t="str">
        <f>IFERROR(IF(BE40="X",$BG$34*X9/SUM($X$9:$AF$9),$BG$34*X9/SUM($X$9:$AC$9)),"")</f>
        <v/>
      </c>
      <c r="BH36" s="295"/>
      <c r="BI36" s="295"/>
      <c r="BJ36" s="296"/>
      <c r="BK36" s="71"/>
      <c r="BL36" s="71"/>
      <c r="BM36" s="71"/>
      <c r="BN36" s="66"/>
      <c r="BO36" s="87">
        <f>L36+Q36</f>
        <v>0</v>
      </c>
      <c r="BP36" s="88"/>
      <c r="BQ36" s="102">
        <f>IFERROR(IF(AQ13&gt;0,BQ34*X13/(AQ13-AD13),BQ34*X9/(AQ9-AD9)),0)</f>
        <v>0</v>
      </c>
      <c r="BR36" s="103"/>
      <c r="BS36" s="104">
        <f>IFERROR(IF(AQ13&gt;0,BS34*X13/AQ13,BS34*X9/AQ9),0)</f>
        <v>0</v>
      </c>
      <c r="BT36" s="99"/>
      <c r="BU36" s="93">
        <f>BQ36+BS36</f>
        <v>0</v>
      </c>
      <c r="BV36" s="92"/>
      <c r="BW36" s="100"/>
      <c r="BX36" s="96">
        <f>IFERROR(IF(AQ13&gt;0,($BX$34-BX40)*X13/(AQ13-AD13),($BX$34-BX40)*X9/(AQ9-AD9)),0)</f>
        <v>0</v>
      </c>
      <c r="BY36" s="95"/>
      <c r="BZ36" s="95" t="str">
        <f>AG36</f>
        <v/>
      </c>
      <c r="CA36" s="112">
        <f>AH36</f>
        <v>0</v>
      </c>
      <c r="CB36" s="95">
        <f>AM36</f>
        <v>0</v>
      </c>
      <c r="CC36" s="95" t="e">
        <f>BX36-CB36-BO36-BG36-AU36-AZ36-AC36</f>
        <v>#VALUE!</v>
      </c>
    </row>
    <row r="37" spans="1:81" ht="4.5" customHeight="1" x14ac:dyDescent="0.25">
      <c r="A37" s="65"/>
      <c r="B37" s="65"/>
      <c r="C37" s="66"/>
      <c r="D37" s="58"/>
      <c r="E37" s="304"/>
      <c r="F37" s="304"/>
      <c r="G37" s="69"/>
      <c r="H37" s="42"/>
      <c r="I37" s="49"/>
      <c r="J37" s="46"/>
      <c r="K37" s="42"/>
      <c r="L37" s="59"/>
      <c r="M37" s="59"/>
      <c r="N37" s="59"/>
      <c r="O37" s="59"/>
      <c r="P37" s="59"/>
      <c r="Q37" s="59"/>
      <c r="R37" s="59"/>
      <c r="S37" s="59"/>
      <c r="T37" s="59"/>
      <c r="U37" s="153"/>
      <c r="V37" s="165"/>
      <c r="W37" s="166"/>
      <c r="X37" s="48"/>
      <c r="Y37" s="48"/>
      <c r="Z37" s="60"/>
      <c r="AA37" s="48"/>
      <c r="AB37" s="48"/>
      <c r="AC37" s="48"/>
      <c r="AD37" s="48"/>
      <c r="AE37" s="48"/>
      <c r="AF37" s="48"/>
      <c r="AG37" s="160"/>
      <c r="AH37" s="203"/>
      <c r="AI37" s="204"/>
      <c r="AJ37" s="194"/>
      <c r="AK37" s="195"/>
      <c r="AL37" s="194"/>
      <c r="AM37" s="195"/>
      <c r="AN37" s="48"/>
      <c r="AO37" s="48"/>
      <c r="AP37" s="48"/>
      <c r="AQ37" s="48"/>
      <c r="AR37" s="48"/>
      <c r="AS37" s="48"/>
      <c r="AT37" s="134"/>
      <c r="AU37" s="111"/>
      <c r="AV37" s="111"/>
      <c r="AW37" s="111"/>
      <c r="AX37" s="111"/>
      <c r="AY37" s="111"/>
      <c r="AZ37" s="111"/>
      <c r="BA37" s="111"/>
      <c r="BB37" s="111"/>
      <c r="BC37" s="111"/>
      <c r="BD37" s="111"/>
      <c r="BE37" s="111"/>
      <c r="BF37" s="111"/>
      <c r="BG37" s="111"/>
      <c r="BH37" s="111"/>
      <c r="BI37" s="111"/>
      <c r="BJ37" s="111"/>
      <c r="BK37" s="71"/>
      <c r="BL37" s="71"/>
      <c r="BM37" s="71"/>
      <c r="BN37" s="66"/>
      <c r="BO37" s="97"/>
      <c r="BP37" s="98"/>
      <c r="BQ37" s="103"/>
      <c r="BR37" s="103"/>
      <c r="BS37" s="105"/>
      <c r="BT37" s="99"/>
      <c r="BU37" s="92"/>
      <c r="BV37" s="92"/>
      <c r="BW37" s="100"/>
      <c r="BX37" s="101"/>
      <c r="BY37" s="95"/>
      <c r="BZ37" s="95"/>
      <c r="CA37" s="112"/>
      <c r="CB37" s="95"/>
      <c r="CC37" s="95"/>
    </row>
    <row r="38" spans="1:81" ht="13.5" customHeight="1" x14ac:dyDescent="0.25">
      <c r="A38" s="65"/>
      <c r="B38" s="65"/>
      <c r="C38" s="66"/>
      <c r="D38" s="58"/>
      <c r="E38" s="304"/>
      <c r="F38" s="304"/>
      <c r="G38" s="69"/>
      <c r="H38" s="42"/>
      <c r="I38" s="49"/>
      <c r="J38" s="46" t="s">
        <v>22</v>
      </c>
      <c r="K38" s="42"/>
      <c r="L38" s="297"/>
      <c r="M38" s="298"/>
      <c r="N38" s="298"/>
      <c r="O38" s="299"/>
      <c r="P38" s="47"/>
      <c r="Q38" s="273"/>
      <c r="R38" s="274"/>
      <c r="S38" s="274"/>
      <c r="T38" s="275"/>
      <c r="U38" s="230" t="str">
        <f>IFERROR(IF($AQ$13&gt;0,$P$26*$AA$13/$AQ$13,$P$26*$AA$9/$AQ$9),"")</f>
        <v/>
      </c>
      <c r="V38" s="163" t="str">
        <f>IFERROR(IF(BO38+BU38+U38+AU38+AZ38+BG38&gt;=BX38,ROUND(BX38-BO38-BU38-AU38-AZ38-BG38,0),ROUND(U38,0)),"")</f>
        <v/>
      </c>
      <c r="W38" s="164"/>
      <c r="X38" s="325" t="str">
        <f>IF(IF(AM38&gt;=0,V38,V38+AM38)&lt;0,"Surfinancement*",IF(AM38&gt;=0,V38,V38+AM38))</f>
        <v/>
      </c>
      <c r="Y38" s="326"/>
      <c r="Z38" s="326"/>
      <c r="AA38" s="327"/>
      <c r="AB38" s="4"/>
      <c r="AC38" s="310"/>
      <c r="AD38" s="311"/>
      <c r="AE38" s="311"/>
      <c r="AF38" s="312"/>
      <c r="AG38" s="162" t="str">
        <f>IFERROR($BX$38-$BU$38-$BO$38-$BG$38-$AU$38-AZ38-$AC$38,"")</f>
        <v/>
      </c>
      <c r="AH38" s="203">
        <f>IF(AG38&gt;0,IF($AQ$13&gt;0,$AA$13,$AA$9),0)</f>
        <v>0</v>
      </c>
      <c r="AI38" s="202">
        <f>IF(AH38=0,0,AG38+$AG$49*AH38/($AH$36+$AH$38+$AH$40+$AH$44))</f>
        <v>0</v>
      </c>
      <c r="AJ38" s="194">
        <f>IF(AI38&gt;0,IF($AQ$13&gt;0,$AA$13,$AA$9),0)</f>
        <v>0</v>
      </c>
      <c r="AK38" s="193">
        <f>IF(AJ38=0,0,AI38+$AI$49*AJ38/($AJ$36+$AJ$38+$AJ$40+$AJ$44))</f>
        <v>0</v>
      </c>
      <c r="AL38" s="194">
        <f>IF(AK38&gt;0,IF($AQ$13&gt;0,$AA$13,$AA$9),0)</f>
        <v>0</v>
      </c>
      <c r="AM38" s="193">
        <f>IF(AL38=0,0,AK38+$AK$49*AL38/($AL$36+$AL$38+$AL$40+$AL$44))</f>
        <v>0</v>
      </c>
      <c r="AN38" s="313">
        <f>IF(AM38&lt;0,ROUND(X38-AC38,0),AM38)</f>
        <v>0</v>
      </c>
      <c r="AO38" s="314" t="str">
        <f>IFERROR(IF($AQ$13&gt;0,$AN$34*$X$13/$AQ$13,$AN$34*$X$9/$AQ$9),"")</f>
        <v/>
      </c>
      <c r="AP38" s="314" t="str">
        <f>IFERROR(IF($AQ$13&gt;0,$AN$34*$X$13/$AQ$13,$AN$34*$X$9/$AQ$9),"")</f>
        <v/>
      </c>
      <c r="AQ38" s="315" t="str">
        <f>IFERROR(IF($AQ$13&gt;0,$AN$34*$X$13/$AQ$13,$AN$34*$X$9/$AQ$9),"")</f>
        <v/>
      </c>
      <c r="AR38" s="175"/>
      <c r="AS38" s="175"/>
      <c r="AT38" s="134"/>
      <c r="AU38" s="294" t="str">
        <f>IFERROR(IF(AS40="X",$AU$34*AA9/SUM($X$9:$AF$9),$AU$34*AA9/SUM($X$9:$AC$9)),"")</f>
        <v/>
      </c>
      <c r="AV38" s="295"/>
      <c r="AW38" s="295"/>
      <c r="AX38" s="296"/>
      <c r="AY38" s="188"/>
      <c r="AZ38" s="294">
        <f>IFERROR(IF(AS40="X",$AZ$34*AA11/SUM($X$11:$AF$11),$AZ$34*AA11/SUM($X$11:$AC$11)),0)</f>
        <v>0</v>
      </c>
      <c r="BA38" s="295"/>
      <c r="BB38" s="295"/>
      <c r="BC38" s="296"/>
      <c r="BD38" s="188"/>
      <c r="BE38" s="188"/>
      <c r="BF38" s="188"/>
      <c r="BG38" s="294" t="str">
        <f>IFERROR(IF(BE40="X",$BG$34*AA9/SUM($X$9:$AF$9),$BG$34*AA9/SUM($X$9:$AC$9)),"")</f>
        <v/>
      </c>
      <c r="BH38" s="295"/>
      <c r="BI38" s="295"/>
      <c r="BJ38" s="296"/>
      <c r="BK38" s="71"/>
      <c r="BL38" s="71"/>
      <c r="BM38" s="71"/>
      <c r="BN38" s="66"/>
      <c r="BO38" s="87">
        <f>L38+Q38</f>
        <v>0</v>
      </c>
      <c r="BP38" s="98"/>
      <c r="BQ38" s="102">
        <f>IFERROR(IF(AQ13&gt;0,BQ34*AA13/(AQ13-AD13),BQ34*AA9/(AQ9-AD9)),0)</f>
        <v>0</v>
      </c>
      <c r="BR38" s="103"/>
      <c r="BS38" s="104">
        <f>IFERROR(IF(AQ13&gt;0,BS34*AA13/AQ13,BS34*AA9/AQ9),0)</f>
        <v>0</v>
      </c>
      <c r="BT38" s="99"/>
      <c r="BU38" s="93">
        <f t="shared" ref="BU38" si="0">BQ38+BS38</f>
        <v>0</v>
      </c>
      <c r="BV38" s="92"/>
      <c r="BW38" s="100"/>
      <c r="BX38" s="96">
        <f>IFERROR(IF(AQ13&gt;0,($BX$34-BX40)*AA13/(AQ13-AD13),($BX$34-$BX$40)*AA9/(AQ9-AD9)),0)</f>
        <v>0</v>
      </c>
      <c r="BY38" s="95"/>
      <c r="BZ38" s="95" t="str">
        <f>AG38</f>
        <v/>
      </c>
      <c r="CA38" s="112">
        <f>AH38</f>
        <v>0</v>
      </c>
      <c r="CB38" s="95">
        <f>AM38</f>
        <v>0</v>
      </c>
      <c r="CC38" s="95" t="e">
        <f>BX38-CB38-BO38-BG38-AU38-AZ38-AC38</f>
        <v>#VALUE!</v>
      </c>
    </row>
    <row r="39" spans="1:81" ht="4.5" customHeight="1" x14ac:dyDescent="0.25">
      <c r="A39" s="65"/>
      <c r="B39" s="65"/>
      <c r="C39" s="66"/>
      <c r="D39" s="69"/>
      <c r="E39" s="69"/>
      <c r="F39" s="69"/>
      <c r="G39" s="69"/>
      <c r="H39" s="42"/>
      <c r="I39" s="49"/>
      <c r="J39" s="46"/>
      <c r="K39" s="42"/>
      <c r="L39" s="59"/>
      <c r="M39" s="59"/>
      <c r="N39" s="59"/>
      <c r="O39" s="59"/>
      <c r="P39" s="59"/>
      <c r="Q39" s="59"/>
      <c r="R39" s="59"/>
      <c r="S39" s="47"/>
      <c r="T39" s="47"/>
      <c r="U39" s="230"/>
      <c r="V39" s="163"/>
      <c r="W39" s="164"/>
      <c r="X39" s="4"/>
      <c r="Y39" s="4"/>
      <c r="Z39" s="60"/>
      <c r="AA39" s="4"/>
      <c r="AB39" s="4"/>
      <c r="AC39" s="4"/>
      <c r="AD39" s="4"/>
      <c r="AE39" s="4"/>
      <c r="AF39" s="48"/>
      <c r="AG39" s="161"/>
      <c r="AH39" s="203"/>
      <c r="AI39" s="205"/>
      <c r="AJ39" s="194"/>
      <c r="AK39" s="196"/>
      <c r="AL39" s="194"/>
      <c r="AM39" s="196"/>
      <c r="AN39" s="48"/>
      <c r="AO39" s="48"/>
      <c r="AP39" s="48"/>
      <c r="AQ39" s="48"/>
      <c r="AR39" s="48"/>
      <c r="AS39" s="48"/>
      <c r="AT39" s="134"/>
      <c r="AU39" s="188"/>
      <c r="AV39" s="188"/>
      <c r="AW39" s="188"/>
      <c r="AX39" s="188"/>
      <c r="AY39" s="188"/>
      <c r="AZ39" s="188"/>
      <c r="BA39" s="188"/>
      <c r="BB39" s="188"/>
      <c r="BC39" s="188"/>
      <c r="BD39" s="188"/>
      <c r="BE39" s="188"/>
      <c r="BF39" s="188"/>
      <c r="BG39" s="188"/>
      <c r="BH39" s="188"/>
      <c r="BI39" s="188"/>
      <c r="BJ39" s="188"/>
      <c r="BK39" s="71"/>
      <c r="BL39" s="71"/>
      <c r="BM39" s="71"/>
      <c r="BN39" s="66"/>
      <c r="BO39" s="98"/>
      <c r="BP39" s="98"/>
      <c r="BQ39" s="103"/>
      <c r="BR39" s="103"/>
      <c r="BS39" s="105"/>
      <c r="BT39" s="99"/>
      <c r="BU39" s="92"/>
      <c r="BV39" s="92"/>
      <c r="BW39" s="100"/>
      <c r="BX39" s="101"/>
      <c r="BY39" s="95"/>
      <c r="BZ39" s="95"/>
      <c r="CA39" s="112"/>
      <c r="CB39" s="95"/>
      <c r="CC39" s="95"/>
    </row>
    <row r="40" spans="1:81" ht="13.5" customHeight="1" x14ac:dyDescent="0.25">
      <c r="A40" s="65"/>
      <c r="B40" s="65"/>
      <c r="C40" s="66"/>
      <c r="D40" s="69"/>
      <c r="E40" s="320">
        <v>0.51</v>
      </c>
      <c r="F40" s="321"/>
      <c r="G40" s="69"/>
      <c r="H40" s="42"/>
      <c r="I40" s="49"/>
      <c r="J40" s="46" t="s">
        <v>23</v>
      </c>
      <c r="K40" s="42"/>
      <c r="L40" s="297"/>
      <c r="M40" s="298"/>
      <c r="N40" s="298"/>
      <c r="O40" s="299"/>
      <c r="P40" s="47"/>
      <c r="Q40" s="273"/>
      <c r="R40" s="274"/>
      <c r="S40" s="274"/>
      <c r="T40" s="275"/>
      <c r="U40" s="230" t="str">
        <f>IFERROR(IF($AQ$13&gt;0,$P$26*$AD$13/$AQ$13,$P$26*$AD$9/$AQ$9),"")</f>
        <v/>
      </c>
      <c r="V40" s="163" t="str">
        <f>IFERROR(IF(BO40+BU40+U40+AU40+AZ40+BG40&gt;=BX40,ROUND(BX40-BO40-BU40-AU40-AZ40-BG40,0),ROUND(U40,0)),"")</f>
        <v/>
      </c>
      <c r="W40" s="164"/>
      <c r="X40" s="322" t="str">
        <f>IF(AM40&gt;=0,V40,V40+AM40)</f>
        <v/>
      </c>
      <c r="Y40" s="323"/>
      <c r="Z40" s="323"/>
      <c r="AA40" s="324"/>
      <c r="AB40" s="4"/>
      <c r="AC40" s="310"/>
      <c r="AD40" s="311"/>
      <c r="AE40" s="311"/>
      <c r="AF40" s="312"/>
      <c r="AG40" s="113">
        <f>IFERROR($P$22*$E$40-$AC$40,"")</f>
        <v>0</v>
      </c>
      <c r="AH40" s="203">
        <f>IF(AG42&gt;0,IF($AQ$13&gt;0,$AD$13,$AD$9),0)</f>
        <v>0</v>
      </c>
      <c r="AI40" s="202">
        <f>AG40</f>
        <v>0</v>
      </c>
      <c r="AJ40" s="194">
        <f>IF(AI42&gt;0,IF($AQ$13&gt;0,$AD$13,$AD$9),0)</f>
        <v>0</v>
      </c>
      <c r="AK40" s="193">
        <f>AI40</f>
        <v>0</v>
      </c>
      <c r="AL40" s="194">
        <f>IF(AK42&gt;0,IF($AQ$13&gt;0,$AD$13,$AD$9),0)</f>
        <v>0</v>
      </c>
      <c r="AM40" s="193">
        <f>AK40</f>
        <v>0</v>
      </c>
      <c r="AN40" s="313">
        <f>AM40</f>
        <v>0</v>
      </c>
      <c r="AO40" s="314"/>
      <c r="AP40" s="314"/>
      <c r="AQ40" s="315"/>
      <c r="AR40" s="175"/>
      <c r="AS40" s="186" t="s">
        <v>91</v>
      </c>
      <c r="AT40" s="134"/>
      <c r="AU40" s="294">
        <f>IFERROR(IF(AS40="X",$AU$34*AD9/SUM($X$9:$AF$9),0),"")</f>
        <v>0</v>
      </c>
      <c r="AV40" s="295"/>
      <c r="AW40" s="295"/>
      <c r="AX40" s="296"/>
      <c r="AY40" s="188"/>
      <c r="AZ40" s="294">
        <f>IFERROR(IF(AS40="X",$AZ$34*AD11/SUM($X$11:$AF$11),0),0)</f>
        <v>0</v>
      </c>
      <c r="BA40" s="295"/>
      <c r="BB40" s="295"/>
      <c r="BC40" s="296"/>
      <c r="BD40" s="188"/>
      <c r="BE40" s="186" t="s">
        <v>82</v>
      </c>
      <c r="BF40" s="188"/>
      <c r="BG40" s="294" t="str">
        <f>IFERROR(IF(BE40="X",$BG$34*AD9/SUM($X$9:$AF$9),0),"")</f>
        <v/>
      </c>
      <c r="BH40" s="295"/>
      <c r="BI40" s="295"/>
      <c r="BJ40" s="296"/>
      <c r="BK40" s="71"/>
      <c r="BL40" s="70"/>
      <c r="BM40" s="71"/>
      <c r="BN40" s="66"/>
      <c r="BO40" s="87">
        <f>L40+Q40</f>
        <v>0</v>
      </c>
      <c r="BP40" s="98"/>
      <c r="BQ40" s="103"/>
      <c r="BR40" s="103"/>
      <c r="BS40" s="104">
        <f>IFERROR(IF(AQ13&gt;0,BS34*AD13/AQ13,BS34*AD9/AQ9),0)</f>
        <v>0</v>
      </c>
      <c r="BT40" s="99"/>
      <c r="BU40" s="93">
        <f>BQ40+BS40</f>
        <v>0</v>
      </c>
      <c r="BV40" s="92"/>
      <c r="BW40" s="100"/>
      <c r="BX40" s="96">
        <f>P22</f>
        <v>0</v>
      </c>
      <c r="BY40" s="95"/>
      <c r="BZ40" s="95">
        <f>AG40</f>
        <v>0</v>
      </c>
      <c r="CA40" s="112">
        <f>AH40</f>
        <v>0</v>
      </c>
      <c r="CB40" s="95">
        <f>AM40</f>
        <v>0</v>
      </c>
      <c r="CC40" s="95" t="e">
        <f>BX40-CB40-BO40-BG40-AU40-AZ40-AC40-CB42</f>
        <v>#VALUE!</v>
      </c>
    </row>
    <row r="41" spans="1:81" ht="4.5" customHeight="1" x14ac:dyDescent="0.25">
      <c r="A41" s="65"/>
      <c r="B41" s="65"/>
      <c r="C41" s="66"/>
      <c r="D41" s="69"/>
      <c r="E41" s="69"/>
      <c r="F41" s="69"/>
      <c r="G41" s="69"/>
      <c r="H41" s="42"/>
      <c r="I41" s="49"/>
      <c r="J41" s="46"/>
      <c r="K41" s="42"/>
      <c r="L41" s="6"/>
      <c r="M41" s="6"/>
      <c r="N41" s="6"/>
      <c r="O41" s="6"/>
      <c r="P41" s="6"/>
      <c r="Q41" s="6"/>
      <c r="R41" s="6"/>
      <c r="S41" s="24"/>
      <c r="T41" s="24"/>
      <c r="U41" s="230"/>
      <c r="V41" s="163"/>
      <c r="W41" s="164"/>
      <c r="X41" s="4"/>
      <c r="Y41" s="4"/>
      <c r="Z41" s="60"/>
      <c r="AA41" s="4"/>
      <c r="AB41" s="4"/>
      <c r="AC41" s="4"/>
      <c r="AD41" s="4"/>
      <c r="AE41" s="4"/>
      <c r="AF41" s="48"/>
      <c r="AG41" s="151"/>
      <c r="AH41" s="203"/>
      <c r="AI41" s="205"/>
      <c r="AJ41" s="194"/>
      <c r="AK41" s="196"/>
      <c r="AL41" s="194"/>
      <c r="AM41" s="196"/>
      <c r="AN41" s="48"/>
      <c r="AO41" s="48"/>
      <c r="AP41" s="48"/>
      <c r="AQ41" s="48"/>
      <c r="AR41" s="48"/>
      <c r="AS41" s="163" t="s">
        <v>82</v>
      </c>
      <c r="AT41" s="134"/>
      <c r="AU41" s="176"/>
      <c r="AV41" s="185"/>
      <c r="AW41" s="185"/>
      <c r="AX41" s="185"/>
      <c r="AY41" s="185"/>
      <c r="AZ41" s="185"/>
      <c r="BA41" s="185"/>
      <c r="BB41" s="185"/>
      <c r="BC41" s="185"/>
      <c r="BD41" s="185"/>
      <c r="BE41" s="185"/>
      <c r="BF41" s="185"/>
      <c r="BG41" s="80"/>
      <c r="BH41" s="185"/>
      <c r="BI41" s="185"/>
      <c r="BJ41" s="185"/>
      <c r="BK41" s="70"/>
      <c r="BL41" s="70"/>
      <c r="BM41" s="70"/>
      <c r="BN41" s="66"/>
      <c r="BO41" s="90"/>
      <c r="BP41" s="90"/>
      <c r="BQ41" s="103"/>
      <c r="BR41" s="103"/>
      <c r="BS41" s="99"/>
      <c r="BT41" s="99"/>
      <c r="BU41" s="92"/>
      <c r="BV41" s="92"/>
      <c r="BW41" s="106"/>
      <c r="BX41" s="101"/>
      <c r="BY41" s="95"/>
      <c r="BZ41" s="95"/>
      <c r="CA41" s="112"/>
      <c r="CB41" s="95"/>
      <c r="CC41" s="95"/>
    </row>
    <row r="42" spans="1:81" ht="14.25" customHeight="1" x14ac:dyDescent="0.25">
      <c r="A42" s="65"/>
      <c r="B42" s="65"/>
      <c r="C42" s="66"/>
      <c r="D42" s="69"/>
      <c r="E42" s="69"/>
      <c r="F42" s="69"/>
      <c r="G42" s="69"/>
      <c r="H42" s="42"/>
      <c r="I42" s="49"/>
      <c r="J42" s="46" t="s">
        <v>24</v>
      </c>
      <c r="K42" s="42"/>
      <c r="L42" s="6"/>
      <c r="M42" s="24"/>
      <c r="N42" s="24"/>
      <c r="O42" s="24"/>
      <c r="P42" s="24"/>
      <c r="Q42" s="24"/>
      <c r="R42" s="6"/>
      <c r="S42" s="24"/>
      <c r="T42" s="24"/>
      <c r="U42" s="230"/>
      <c r="V42" s="163"/>
      <c r="W42" s="164"/>
      <c r="X42" s="4"/>
      <c r="Y42" s="4"/>
      <c r="Z42" s="57"/>
      <c r="AA42" s="4"/>
      <c r="AB42" s="4"/>
      <c r="AC42" s="319"/>
      <c r="AD42" s="319"/>
      <c r="AE42" s="319"/>
      <c r="AF42" s="319"/>
      <c r="AG42" s="113" t="str">
        <f>IFERROR($BX$40-$BU$40-$BO$40-$BG$40-$AU$40-AZ40-$AN$40-$AC$40,"")</f>
        <v/>
      </c>
      <c r="AH42" s="203"/>
      <c r="AI42" s="202">
        <f>IF(AH40=0,0,AG42+$AG$49*AH40/($AH$36+$AH$38+$AH$40+$AH$44))</f>
        <v>0</v>
      </c>
      <c r="AJ42" s="194"/>
      <c r="AK42" s="193">
        <f>IF(AJ40=0,0,AI42+$AI$49*AJ40/($AH$36+$AH$38+$AH$40+$AH$44))</f>
        <v>0</v>
      </c>
      <c r="AL42" s="194"/>
      <c r="AM42" s="193">
        <f>IF(AL40=0,0,AK42+$AK$49*AL40/($AL$36+$AL$38+$AL$40+$AL$44))</f>
        <v>0</v>
      </c>
      <c r="AN42" s="313">
        <f>IF(AM42&lt;0,ROUND(X40-AC40,0),AM42)</f>
        <v>0</v>
      </c>
      <c r="AO42" s="314" t="str">
        <f>IFERROR(IF($AQ$13&gt;0,$AN$34*$AD$13/$AQ$13-$AN$40,$AN$34*$AD$9/$AQ$9-$AN$40),"")</f>
        <v/>
      </c>
      <c r="AP42" s="314" t="str">
        <f>IFERROR(IF($AQ$13&gt;0,$AN$34*$AD$13/$AQ$13-$AN$40,$AN$34*$AD$9/$AQ$9-$AN$40),"")</f>
        <v/>
      </c>
      <c r="AQ42" s="315" t="str">
        <f>IFERROR(IF($AQ$13&gt;0,$AN$34*$AD$13/$AQ$13-$AN$40,$AN$34*$AD$9/$AQ$9-$AN$40),"")</f>
        <v/>
      </c>
      <c r="AR42" s="175"/>
      <c r="AS42" s="175"/>
      <c r="AT42" s="48"/>
      <c r="AU42" s="176"/>
      <c r="AV42" s="176"/>
      <c r="AW42" s="176"/>
      <c r="AX42" s="176"/>
      <c r="AY42" s="176"/>
      <c r="AZ42" s="176"/>
      <c r="BA42" s="176"/>
      <c r="BB42" s="176"/>
      <c r="BC42" s="176"/>
      <c r="BD42" s="176"/>
      <c r="BE42" s="176"/>
      <c r="BF42" s="176"/>
      <c r="BG42" s="176"/>
      <c r="BH42" s="176"/>
      <c r="BI42" s="176"/>
      <c r="BJ42" s="176"/>
      <c r="BK42" s="70"/>
      <c r="BL42" s="70"/>
      <c r="BM42" s="70"/>
      <c r="BN42" s="66"/>
      <c r="BO42" s="90"/>
      <c r="BP42" s="90"/>
      <c r="BQ42" s="72"/>
      <c r="BR42" s="72"/>
      <c r="BS42" s="99"/>
      <c r="BT42" s="99"/>
      <c r="BU42" s="92"/>
      <c r="BV42" s="92"/>
      <c r="BW42" s="106"/>
      <c r="BX42" s="101"/>
      <c r="BY42" s="95"/>
      <c r="BZ42" s="95" t="str">
        <f>AG42</f>
        <v/>
      </c>
      <c r="CA42" s="112">
        <f>AH42</f>
        <v>0</v>
      </c>
      <c r="CB42" s="95">
        <f>AM42</f>
        <v>0</v>
      </c>
      <c r="CC42" s="95"/>
    </row>
    <row r="43" spans="1:81" ht="4.5" customHeight="1" x14ac:dyDescent="0.25">
      <c r="A43" s="65"/>
      <c r="B43" s="65"/>
      <c r="C43" s="66"/>
      <c r="D43" s="69"/>
      <c r="E43" s="69"/>
      <c r="F43" s="69"/>
      <c r="G43" s="69"/>
      <c r="H43" s="42"/>
      <c r="I43" s="49"/>
      <c r="J43" s="46"/>
      <c r="K43" s="42"/>
      <c r="L43" s="6"/>
      <c r="M43" s="12"/>
      <c r="N43" s="12"/>
      <c r="O43" s="12"/>
      <c r="P43" s="12"/>
      <c r="Q43" s="12"/>
      <c r="R43" s="12"/>
      <c r="S43" s="12"/>
      <c r="T43" s="12"/>
      <c r="U43" s="231"/>
      <c r="V43" s="167"/>
      <c r="W43" s="168"/>
      <c r="X43" s="73"/>
      <c r="Y43" s="73"/>
      <c r="Z43" s="73"/>
      <c r="AA43" s="73"/>
      <c r="AB43" s="73"/>
      <c r="AC43" s="73"/>
      <c r="AD43" s="73"/>
      <c r="AE43" s="73"/>
      <c r="AF43" s="73"/>
      <c r="AG43" s="152"/>
      <c r="AH43" s="203"/>
      <c r="AI43" s="207"/>
      <c r="AJ43" s="194"/>
      <c r="AK43" s="197"/>
      <c r="AL43" s="194"/>
      <c r="AM43" s="197"/>
      <c r="AN43" s="73"/>
      <c r="AO43" s="73"/>
      <c r="AP43" s="73"/>
      <c r="AQ43" s="73"/>
      <c r="AR43" s="73"/>
      <c r="AS43" s="73"/>
      <c r="AT43" s="73"/>
      <c r="AU43" s="176"/>
      <c r="AV43" s="176"/>
      <c r="AW43" s="176"/>
      <c r="AX43" s="176"/>
      <c r="AY43" s="176"/>
      <c r="AZ43" s="176"/>
      <c r="BA43" s="176"/>
      <c r="BB43" s="176"/>
      <c r="BC43" s="176"/>
      <c r="BD43" s="176"/>
      <c r="BE43" s="176"/>
      <c r="BF43" s="176"/>
      <c r="BG43" s="176"/>
      <c r="BH43" s="176"/>
      <c r="BI43" s="176"/>
      <c r="BJ43" s="176"/>
      <c r="BK43" s="74"/>
      <c r="BL43" s="70"/>
      <c r="BM43" s="70"/>
      <c r="BN43" s="66"/>
      <c r="BO43" s="90"/>
      <c r="BP43" s="90"/>
      <c r="BQ43" s="103"/>
      <c r="BR43" s="103"/>
      <c r="BS43" s="99"/>
      <c r="BT43" s="99"/>
      <c r="BU43" s="92"/>
      <c r="BV43" s="92"/>
      <c r="BW43" s="106"/>
      <c r="BX43" s="101"/>
      <c r="BY43" s="95"/>
      <c r="BZ43" s="95"/>
      <c r="CA43" s="112"/>
      <c r="CB43" s="95"/>
      <c r="CC43" s="95"/>
    </row>
    <row r="44" spans="1:81" ht="14.25" customHeight="1" x14ac:dyDescent="0.25">
      <c r="A44" s="65"/>
      <c r="B44" s="65"/>
      <c r="C44" s="66"/>
      <c r="D44" s="69"/>
      <c r="E44" s="69"/>
      <c r="F44" s="69"/>
      <c r="G44" s="69"/>
      <c r="H44" s="42"/>
      <c r="I44" s="49"/>
      <c r="J44" s="46" t="s">
        <v>25</v>
      </c>
      <c r="K44" s="42"/>
      <c r="L44" s="297"/>
      <c r="M44" s="298"/>
      <c r="N44" s="298"/>
      <c r="O44" s="299"/>
      <c r="P44" s="47"/>
      <c r="Q44" s="273">
        <v>0</v>
      </c>
      <c r="R44" s="274"/>
      <c r="S44" s="274"/>
      <c r="T44" s="275"/>
      <c r="U44" s="230" t="str">
        <f>IFERROR(IF($AQ$13&gt;0,$P$26*$AG$13/$AQ$13,$P$26*$AG$9/$AQ$9),"")</f>
        <v/>
      </c>
      <c r="V44" s="163" t="str">
        <f>IFERROR(IF(BO44+BU44+U44&gt;=BX44,ROUND(BX44-BO44-BU44,0),ROUND(U44,0)),"")</f>
        <v/>
      </c>
      <c r="W44" s="164"/>
      <c r="X44" s="325" t="str">
        <f>IF(IF(AM44&gt;=0,V44,V44+AM44)&lt;0,"Surfinancement*",IF(AM44&gt;=0,V44,V44+AM44))</f>
        <v/>
      </c>
      <c r="Y44" s="326"/>
      <c r="Z44" s="326"/>
      <c r="AA44" s="327"/>
      <c r="AB44" s="4"/>
      <c r="AC44" s="310"/>
      <c r="AD44" s="311"/>
      <c r="AE44" s="311"/>
      <c r="AF44" s="312"/>
      <c r="AG44" s="113">
        <f>IFERROR($BX$44-$BU$44-$BO$44-$BG$44-$AU$44-$AC$44,"")</f>
        <v>0</v>
      </c>
      <c r="AH44" s="203">
        <f>IF(AG44&gt;0,IF($AQ$13&gt;0,$AG$13,$AG$9),0)</f>
        <v>0</v>
      </c>
      <c r="AI44" s="202">
        <f>IF(AH44=0,0,AG44+$AG$49*AH44/($AH$36+$AH$38+$AH$40+$AH$44))</f>
        <v>0</v>
      </c>
      <c r="AJ44" s="194">
        <f>IF(AI44&gt;0,IF($AQ$13&gt;0,$AG$13,$AG$9),0)</f>
        <v>0</v>
      </c>
      <c r="AK44" s="193">
        <f>IF(AJ44=0,0,AI44+$AI$49*AJ44/($AH$36+$AH$38+$AH$40+$AH$44))</f>
        <v>0</v>
      </c>
      <c r="AL44" s="194">
        <f>IF(AK44&gt;0,IF($AQ$13&gt;0,$AG$13,$AG$9),0)</f>
        <v>0</v>
      </c>
      <c r="AM44" s="193">
        <f>IF(AL44=0,0,AK44+$AG$49*AL44/($AL$36+$AL$38+$AL$40+$AL$44))</f>
        <v>0</v>
      </c>
      <c r="AN44" s="313">
        <f>IF(AM44&lt;0,ROUND(X44-AC44,0),AM44)</f>
        <v>0</v>
      </c>
      <c r="AO44" s="314" t="str">
        <f>IFERROR(IF($AQ$13&gt;0,$AN$34*$X$13/$AQ$13,$AN$34*$X$9/$AQ$9),"")</f>
        <v/>
      </c>
      <c r="AP44" s="314" t="str">
        <f>IFERROR(IF($AQ$13&gt;0,$AN$34*$X$13/$AQ$13,$AN$34*$X$9/$AQ$9),"")</f>
        <v/>
      </c>
      <c r="AQ44" s="315" t="str">
        <f>IFERROR(IF($AQ$13&gt;0,$AN$34*$X$13/$AQ$13,$AN$34*$X$9/$AQ$9),"")</f>
        <v/>
      </c>
      <c r="AR44" s="175"/>
      <c r="AS44" s="176"/>
      <c r="AT44" s="48"/>
      <c r="AU44" s="176"/>
      <c r="AV44" s="176"/>
      <c r="AW44" s="176"/>
      <c r="AX44" s="176"/>
      <c r="AY44" s="176"/>
      <c r="AZ44" s="176"/>
      <c r="BA44" s="176"/>
      <c r="BB44" s="176"/>
      <c r="BC44" s="176"/>
      <c r="BD44" s="176"/>
      <c r="BE44" s="176"/>
      <c r="BF44" s="176"/>
      <c r="BG44" s="176"/>
      <c r="BH44" s="176"/>
      <c r="BI44" s="176"/>
      <c r="BJ44" s="176"/>
      <c r="BK44" s="74"/>
      <c r="BL44" s="70"/>
      <c r="BM44" s="70"/>
      <c r="BN44" s="66"/>
      <c r="BO44" s="87">
        <f>L44+Q44</f>
        <v>0</v>
      </c>
      <c r="BP44" s="90"/>
      <c r="BQ44" s="102">
        <f>IFERROR(IF(AQ13&gt;0,BQ34*AG13/(AQ13-AD13),BQ34*AG9/(AQ9-AD9)),0)</f>
        <v>0</v>
      </c>
      <c r="BR44" s="103"/>
      <c r="BS44" s="107">
        <f>IFERROR(IF(AQ13&gt;0,BS34*AG13/AQ13,BS34*AG9/AQ9),0)</f>
        <v>0</v>
      </c>
      <c r="BT44" s="99"/>
      <c r="BU44" s="93">
        <f>BQ44+BS44</f>
        <v>0</v>
      </c>
      <c r="BV44" s="92"/>
      <c r="BW44" s="106"/>
      <c r="BX44" s="96">
        <f>IFERROR(IF(AQ13&gt;0,($BX$34-BX40)*AG13/(AQ13-AD13),($BX$34-$BX$40)*AG9/(AQ9-AD9)),0)</f>
        <v>0</v>
      </c>
      <c r="BY44" s="95"/>
      <c r="BZ44" s="95">
        <f>AG44</f>
        <v>0</v>
      </c>
      <c r="CA44" s="112">
        <f>AH44</f>
        <v>0</v>
      </c>
      <c r="CB44" s="95">
        <f>AM44</f>
        <v>0</v>
      </c>
      <c r="CC44" s="95">
        <f>BX44-CB44-BO44-BG44-AU44-AC44</f>
        <v>0</v>
      </c>
    </row>
    <row r="45" spans="1:81" ht="9.75" customHeight="1" x14ac:dyDescent="0.25">
      <c r="A45" s="65"/>
      <c r="B45" s="65"/>
      <c r="C45" s="66"/>
      <c r="D45" s="69"/>
      <c r="E45" s="69"/>
      <c r="F45" s="69"/>
      <c r="G45" s="69"/>
      <c r="H45" s="42"/>
      <c r="I45" s="42"/>
      <c r="J45" s="42"/>
      <c r="K45" s="42"/>
      <c r="L45" s="42"/>
      <c r="M45" s="74"/>
      <c r="N45" s="74"/>
      <c r="O45" s="74"/>
      <c r="P45" s="74"/>
      <c r="Q45" s="74"/>
      <c r="R45" s="74"/>
      <c r="S45" s="74"/>
      <c r="T45" s="74"/>
      <c r="U45" s="114"/>
      <c r="V45" s="114"/>
      <c r="W45" s="190"/>
      <c r="X45" s="74"/>
      <c r="Y45" s="74"/>
      <c r="Z45" s="74"/>
      <c r="AA45" s="74"/>
      <c r="AB45" s="74"/>
      <c r="AC45" s="74"/>
      <c r="AD45" s="74"/>
      <c r="AE45" s="74"/>
      <c r="AF45" s="74"/>
      <c r="AG45" s="147"/>
      <c r="AH45" s="147"/>
      <c r="AI45" s="147"/>
      <c r="AJ45" s="114"/>
      <c r="AK45" s="114"/>
      <c r="AL45" s="114"/>
      <c r="AM45" s="114"/>
      <c r="AN45" s="74"/>
      <c r="AO45" s="74"/>
      <c r="AP45" s="74"/>
      <c r="AQ45" s="74"/>
      <c r="AR45" s="74"/>
      <c r="AS45" s="337" t="str">
        <f>IF(OR(AN40&gt;AN34,AC34&gt;X34,AN42&lt;0,AU34&gt;AU32,AZ34&gt;AZ32,BG34&gt;BG32),"Valeur erronée dans le plan de financement","")</f>
        <v/>
      </c>
      <c r="AT45" s="337"/>
      <c r="AU45" s="337"/>
      <c r="AV45" s="337"/>
      <c r="AW45" s="337"/>
      <c r="AX45" s="337"/>
      <c r="AY45" s="337"/>
      <c r="AZ45" s="337"/>
      <c r="BA45" s="337"/>
      <c r="BB45" s="337"/>
      <c r="BC45" s="337"/>
      <c r="BD45" s="337"/>
      <c r="BE45" s="337"/>
      <c r="BF45" s="337"/>
      <c r="BG45" s="337"/>
      <c r="BH45" s="176"/>
      <c r="BI45" s="74"/>
      <c r="BJ45" s="74"/>
      <c r="BK45" s="74"/>
      <c r="BL45" s="70"/>
      <c r="BM45" s="70"/>
      <c r="BN45" s="66"/>
      <c r="BO45" s="70"/>
      <c r="BP45" s="70"/>
      <c r="BQ45" s="70"/>
      <c r="BR45" s="70"/>
      <c r="BS45" s="70"/>
      <c r="BT45" s="70"/>
      <c r="BU45" s="70"/>
      <c r="BV45" s="70"/>
      <c r="BW45" s="70"/>
      <c r="BX45" s="69"/>
      <c r="BY45" s="95"/>
      <c r="BZ45" s="95"/>
      <c r="CA45" s="95"/>
      <c r="CB45" s="95"/>
      <c r="CC45" s="212"/>
    </row>
    <row r="46" spans="1:81" ht="9.75" customHeight="1" x14ac:dyDescent="0.25">
      <c r="A46" s="65"/>
      <c r="B46" s="65"/>
      <c r="C46" s="66"/>
      <c r="D46" s="69"/>
      <c r="E46" s="69"/>
      <c r="F46" s="69"/>
      <c r="G46" s="69"/>
      <c r="H46" s="42"/>
      <c r="I46" s="42"/>
      <c r="J46" s="42"/>
      <c r="K46" s="42"/>
      <c r="L46" s="42"/>
      <c r="M46" s="74"/>
      <c r="N46" s="74"/>
      <c r="O46" s="74"/>
      <c r="P46" s="74"/>
      <c r="Q46" s="74"/>
      <c r="R46" s="74"/>
      <c r="S46" s="74"/>
      <c r="T46" s="74"/>
      <c r="U46" s="114"/>
      <c r="V46" s="114"/>
      <c r="W46" s="114"/>
      <c r="X46" s="74"/>
      <c r="Y46" s="74"/>
      <c r="Z46" s="74"/>
      <c r="AA46" s="74"/>
      <c r="AB46" s="74"/>
      <c r="AC46" s="74"/>
      <c r="AD46" s="74"/>
      <c r="AE46" s="74"/>
      <c r="AF46" s="74"/>
      <c r="AG46" s="147"/>
      <c r="AH46" s="147"/>
      <c r="AI46" s="147"/>
      <c r="AJ46" s="114"/>
      <c r="AK46" s="114"/>
      <c r="AL46" s="114"/>
      <c r="AM46" s="11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0"/>
      <c r="BM46" s="70"/>
      <c r="BN46" s="66"/>
      <c r="BO46" s="70"/>
      <c r="BP46" s="70"/>
      <c r="BQ46" s="70"/>
      <c r="BR46" s="70"/>
      <c r="BS46" s="70"/>
      <c r="BT46" s="70"/>
      <c r="BU46" s="70"/>
      <c r="BV46" s="70"/>
      <c r="BW46" s="70"/>
      <c r="BX46" s="69"/>
      <c r="BY46" s="95"/>
      <c r="BZ46" s="69"/>
      <c r="CA46" s="69"/>
      <c r="CB46" s="69"/>
      <c r="CC46" s="69"/>
    </row>
    <row r="47" spans="1:81" ht="18" customHeight="1" x14ac:dyDescent="0.25">
      <c r="A47" s="65"/>
      <c r="B47" s="65"/>
      <c r="C47" s="66"/>
      <c r="D47" s="69"/>
      <c r="E47" s="69"/>
      <c r="F47" s="69"/>
      <c r="G47" s="69"/>
      <c r="H47" s="42"/>
      <c r="I47" s="42"/>
      <c r="J47" s="42"/>
      <c r="K47" s="42"/>
      <c r="L47" s="42"/>
      <c r="M47" s="74"/>
      <c r="N47" s="74"/>
      <c r="O47" s="74"/>
      <c r="P47" s="74"/>
      <c r="Q47" s="74"/>
      <c r="R47" s="74"/>
      <c r="S47" s="74"/>
      <c r="T47" s="74"/>
      <c r="U47" s="114"/>
      <c r="V47" s="114"/>
      <c r="W47" s="114"/>
      <c r="X47" s="74"/>
      <c r="Y47" s="74"/>
      <c r="Z47" s="74"/>
      <c r="AA47" s="74"/>
      <c r="AB47" s="74"/>
      <c r="AC47" s="335" t="s">
        <v>39</v>
      </c>
      <c r="AD47" s="335"/>
      <c r="AE47" s="335"/>
      <c r="AF47" s="335"/>
      <c r="AG47" s="201"/>
      <c r="AH47" s="201"/>
      <c r="AI47" s="201"/>
      <c r="AJ47" s="168"/>
      <c r="AK47" s="168"/>
      <c r="AL47" s="168"/>
      <c r="AM47" s="168"/>
      <c r="AN47" s="335" t="s">
        <v>40</v>
      </c>
      <c r="AO47" s="335"/>
      <c r="AP47" s="335"/>
      <c r="AQ47" s="335"/>
      <c r="AR47" s="74"/>
      <c r="AS47" s="74"/>
      <c r="AT47" s="75"/>
      <c r="AU47" s="74"/>
      <c r="AV47" s="74"/>
      <c r="AW47" s="74"/>
      <c r="AX47" s="74"/>
      <c r="AY47" s="74"/>
      <c r="AZ47" s="74"/>
      <c r="BA47" s="74"/>
      <c r="BB47" s="74"/>
      <c r="BC47" s="74"/>
      <c r="BD47" s="74"/>
      <c r="BE47" s="74"/>
      <c r="BF47" s="74"/>
      <c r="BG47" s="74"/>
      <c r="BH47" s="74"/>
      <c r="BI47" s="74"/>
      <c r="BJ47" s="74"/>
      <c r="BK47" s="74"/>
      <c r="BL47" s="70"/>
      <c r="BM47" s="70"/>
      <c r="BN47" s="66"/>
      <c r="BO47" s="108"/>
      <c r="BP47" s="108"/>
      <c r="BQ47" s="108"/>
      <c r="BR47" s="108"/>
      <c r="BS47" s="108"/>
      <c r="BT47" s="108"/>
      <c r="BU47" s="108"/>
      <c r="BV47" s="108"/>
      <c r="BW47" s="108"/>
      <c r="BX47" s="69"/>
      <c r="BY47" s="69"/>
      <c r="BZ47" s="69"/>
      <c r="CA47" s="69"/>
      <c r="CB47" s="69"/>
      <c r="CC47" s="69"/>
    </row>
    <row r="48" spans="1:81" ht="15.75" customHeight="1" x14ac:dyDescent="0.25">
      <c r="A48" s="65"/>
      <c r="B48" s="65"/>
      <c r="C48" s="66"/>
      <c r="D48" s="69"/>
      <c r="E48" s="69"/>
      <c r="F48" s="69"/>
      <c r="G48" s="69"/>
      <c r="H48" s="42"/>
      <c r="I48" s="42"/>
      <c r="J48" s="42"/>
      <c r="K48" s="42"/>
      <c r="L48" s="42"/>
      <c r="M48" s="42"/>
      <c r="N48" s="42"/>
      <c r="O48" s="42"/>
      <c r="P48" s="42"/>
      <c r="Q48" s="42"/>
      <c r="R48" s="42"/>
      <c r="S48" s="42"/>
      <c r="T48" s="42"/>
      <c r="U48" s="64"/>
      <c r="V48" s="64"/>
      <c r="W48" s="64"/>
      <c r="X48" s="51"/>
      <c r="Y48" s="51"/>
      <c r="Z48" s="51"/>
      <c r="AA48" s="76"/>
      <c r="AB48" s="77"/>
      <c r="AC48" s="336"/>
      <c r="AD48" s="336"/>
      <c r="AE48" s="336"/>
      <c r="AF48" s="336"/>
      <c r="AG48" s="144"/>
      <c r="AH48" s="144"/>
      <c r="AI48" s="144"/>
      <c r="AJ48" s="63"/>
      <c r="AK48" s="63"/>
      <c r="AL48" s="63"/>
      <c r="AM48" s="63"/>
      <c r="AN48" s="336"/>
      <c r="AO48" s="336"/>
      <c r="AP48" s="336"/>
      <c r="AQ48" s="336"/>
      <c r="AR48" s="74"/>
      <c r="AS48" s="74"/>
      <c r="AT48" s="75"/>
      <c r="AU48" s="74"/>
      <c r="AV48" s="74"/>
      <c r="AW48" s="74"/>
      <c r="AX48" s="42"/>
      <c r="AY48" s="70"/>
      <c r="AZ48" s="70"/>
      <c r="BA48" s="70"/>
      <c r="BB48" s="70"/>
      <c r="BC48" s="70"/>
      <c r="BD48" s="70"/>
      <c r="BE48" s="70"/>
      <c r="BF48" s="70"/>
      <c r="BG48" s="70"/>
      <c r="BH48" s="70"/>
      <c r="BI48" s="70"/>
      <c r="BJ48" s="70"/>
      <c r="BK48" s="70"/>
      <c r="BL48" s="70"/>
      <c r="BM48" s="70"/>
      <c r="BN48" s="66"/>
      <c r="BO48" s="108"/>
      <c r="BP48" s="108"/>
      <c r="BQ48" s="108"/>
      <c r="BR48" s="108"/>
      <c r="BS48" s="109"/>
      <c r="BT48" s="109"/>
      <c r="BU48" s="109"/>
      <c r="BV48" s="109"/>
      <c r="BW48" s="109"/>
      <c r="BX48" s="69"/>
      <c r="BY48" s="69"/>
      <c r="BZ48" s="69"/>
      <c r="CA48" s="69"/>
      <c r="CB48" s="69"/>
      <c r="CC48" s="69"/>
    </row>
    <row r="49" spans="1:81" ht="14.25" customHeight="1" x14ac:dyDescent="0.25">
      <c r="A49" s="65"/>
      <c r="B49" s="65"/>
      <c r="C49" s="66"/>
      <c r="D49" s="70"/>
      <c r="E49" s="70"/>
      <c r="F49" s="70"/>
      <c r="G49" s="70"/>
      <c r="H49" s="70"/>
      <c r="I49" s="70"/>
      <c r="J49" s="70"/>
      <c r="K49" s="70"/>
      <c r="L49" s="70"/>
      <c r="M49" s="70"/>
      <c r="N49" s="70"/>
      <c r="O49" s="70"/>
      <c r="P49" s="70"/>
      <c r="Q49" s="70"/>
      <c r="R49" s="70"/>
      <c r="S49" s="70"/>
      <c r="T49" s="70"/>
      <c r="U49" s="71"/>
      <c r="V49" s="71"/>
      <c r="W49" s="71"/>
      <c r="X49" s="70"/>
      <c r="Y49" s="70"/>
      <c r="Z49" s="70"/>
      <c r="AA49" s="70"/>
      <c r="AB49" s="70"/>
      <c r="AC49" s="328" t="str">
        <f>IFERROR(MIN(IF(OR(P7="Zone Abis",P7="Zone A",P7="Zone B1"),(AC36*0.6%-AC38*0.2%+AC40*1.11%)/(AC36+AC38+AC40),""),Taux!$B$9-Taux!B7),"")</f>
        <v/>
      </c>
      <c r="AD49" s="329"/>
      <c r="AE49" s="329"/>
      <c r="AF49" s="330"/>
      <c r="AG49" s="145">
        <f>IF(AG36&lt;0,AG36,0)+IF(AG38&lt;0,AG38,0)+IF(AG40&lt;0,AG40,0)+IF(AG42&lt;0,AG42,0)+IF(AG44&lt;0,AG44,0)</f>
        <v>0</v>
      </c>
      <c r="AH49" s="145"/>
      <c r="AI49" s="145">
        <f t="shared" ref="AI49" si="1">IF(AI36&lt;0,AI36,0)+IF(AI38&lt;0,AI38,0)+IF(AI40&lt;0,AI40,0)+IF(AI42&lt;0,AI42,0)+IF(AI44&lt;0,AI44,0)</f>
        <v>0</v>
      </c>
      <c r="AJ49" s="191"/>
      <c r="AK49" s="191">
        <f>IF(AK36&lt;0,AK36,0)+IF(AK38&lt;0,AK38,0)+IF(AK40&lt;0,AK40,0)+IF(AK42&lt;0,AK42,0)+IF(AK44&lt;0,AK44,0)</f>
        <v>0</v>
      </c>
      <c r="AL49" s="191"/>
      <c r="AM49" s="191"/>
      <c r="AN49" s="328" t="str">
        <f>IFERROR(($AN$36*Taux!$B$12+$AN$38*Taux!$B$11+($AN$40+$AN$42)*Taux!$B$13+$AN$44*Taux!$B$14)/($AN$36+$AN$38+$AN$40+$AN$42+$AN$44),"")</f>
        <v/>
      </c>
      <c r="AO49" s="329"/>
      <c r="AP49" s="329"/>
      <c r="AQ49" s="330"/>
      <c r="AR49" s="74"/>
      <c r="AS49" s="74"/>
      <c r="AT49" s="70"/>
      <c r="AU49" s="70"/>
      <c r="AV49" s="70"/>
      <c r="AW49" s="70"/>
      <c r="AX49" s="70"/>
      <c r="AY49" s="70"/>
      <c r="AZ49" s="70"/>
      <c r="BA49" s="70"/>
      <c r="BB49" s="70"/>
      <c r="BC49" s="70"/>
      <c r="BD49" s="70"/>
      <c r="BE49" s="70"/>
      <c r="BF49" s="70"/>
      <c r="BG49" s="70"/>
      <c r="BH49" s="70"/>
      <c r="BI49" s="70"/>
      <c r="BJ49" s="70"/>
      <c r="BK49" s="70"/>
      <c r="BL49" s="70"/>
      <c r="BM49" s="70"/>
      <c r="BN49" s="66"/>
      <c r="BO49" s="108"/>
      <c r="BP49" s="108"/>
      <c r="BQ49" s="108"/>
      <c r="BR49" s="108"/>
      <c r="BS49" s="108">
        <f>IF(BU36&lt;0,BU36,0)+IF(BU38&lt;0,BU38,0)+IF(BU40&lt;0,BU40,0)+IF(BU44&lt;0,BU44,0)</f>
        <v>0</v>
      </c>
      <c r="BT49" s="108"/>
      <c r="BU49" s="108"/>
      <c r="BV49" s="108"/>
      <c r="BW49" s="70"/>
      <c r="BX49" s="69"/>
      <c r="BY49" s="69"/>
      <c r="BZ49" s="69"/>
      <c r="CA49" s="69"/>
      <c r="CB49" s="69"/>
      <c r="CC49" s="69"/>
    </row>
    <row r="50" spans="1:81" ht="9.75" customHeight="1" x14ac:dyDescent="0.25">
      <c r="A50" s="65"/>
      <c r="B50" s="65"/>
      <c r="C50" s="66"/>
      <c r="D50" s="70"/>
      <c r="E50" s="70"/>
      <c r="F50" s="70"/>
      <c r="G50" s="70"/>
      <c r="H50" s="70"/>
      <c r="I50" s="70"/>
      <c r="J50" s="70"/>
      <c r="K50" s="70"/>
      <c r="L50" s="70"/>
      <c r="M50" s="70"/>
      <c r="N50" s="70"/>
      <c r="O50" s="70"/>
      <c r="P50" s="70"/>
      <c r="Q50" s="70"/>
      <c r="R50" s="70"/>
      <c r="S50" s="70"/>
      <c r="T50" s="70"/>
      <c r="U50" s="71"/>
      <c r="V50" s="71"/>
      <c r="W50" s="71"/>
      <c r="X50" s="70"/>
      <c r="Y50" s="70"/>
      <c r="Z50" s="70"/>
      <c r="AA50" s="70"/>
      <c r="AB50" s="70"/>
      <c r="AC50" s="70"/>
      <c r="AD50" s="70"/>
      <c r="AE50" s="70"/>
      <c r="AF50" s="70"/>
      <c r="AG50" s="71"/>
      <c r="AH50" s="71"/>
      <c r="AI50" s="71"/>
      <c r="AJ50" s="71"/>
      <c r="AK50" s="71"/>
      <c r="AL50" s="71"/>
      <c r="AM50" s="71"/>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66"/>
      <c r="BO50" s="108"/>
      <c r="BP50" s="108"/>
      <c r="BQ50" s="108"/>
      <c r="BR50" s="108"/>
      <c r="BS50" s="70"/>
      <c r="BT50" s="70"/>
      <c r="BU50" s="70"/>
      <c r="BV50" s="70"/>
      <c r="BW50" s="70"/>
      <c r="BX50" s="69"/>
      <c r="BY50" s="69"/>
      <c r="BZ50" s="69"/>
      <c r="CA50" s="69"/>
      <c r="CB50" s="69"/>
      <c r="CC50" s="69"/>
    </row>
    <row r="51" spans="1:81" ht="9.75" customHeight="1" x14ac:dyDescent="0.25">
      <c r="A51" s="65"/>
      <c r="B51" s="65"/>
      <c r="C51" s="66"/>
      <c r="D51" s="66"/>
      <c r="E51" s="66"/>
      <c r="F51" s="66"/>
      <c r="G51" s="66"/>
      <c r="H51" s="66"/>
      <c r="I51" s="66"/>
      <c r="J51" s="66"/>
      <c r="K51" s="66"/>
      <c r="L51" s="66"/>
      <c r="M51" s="66"/>
      <c r="N51" s="66"/>
      <c r="O51" s="66"/>
      <c r="P51" s="66"/>
      <c r="Q51" s="66"/>
      <c r="R51" s="66"/>
      <c r="S51" s="66"/>
      <c r="T51" s="66"/>
      <c r="U51" s="116"/>
      <c r="V51" s="116"/>
      <c r="W51" s="116"/>
      <c r="X51" s="66"/>
      <c r="Y51" s="66"/>
      <c r="Z51" s="66"/>
      <c r="AA51" s="66"/>
      <c r="AB51" s="66"/>
      <c r="AC51" s="66"/>
      <c r="AD51" s="66"/>
      <c r="AE51" s="66"/>
      <c r="AF51" s="66"/>
      <c r="AG51" s="116"/>
      <c r="AH51" s="116"/>
      <c r="AI51" s="116"/>
      <c r="AJ51" s="116"/>
      <c r="AK51" s="116"/>
      <c r="AL51" s="116"/>
      <c r="AM51" s="11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row>
    <row r="52" spans="1:81" ht="17.25" hidden="1" customHeight="1" x14ac:dyDescent="0.25">
      <c r="A52" s="65"/>
      <c r="B52" s="65"/>
      <c r="C52" s="66"/>
      <c r="D52" s="66"/>
      <c r="E52" s="66"/>
      <c r="F52" s="66"/>
      <c r="G52" s="66"/>
      <c r="H52" s="66"/>
      <c r="I52" s="66"/>
      <c r="J52" s="66"/>
      <c r="K52" s="66"/>
      <c r="L52" s="66"/>
      <c r="M52" s="66"/>
      <c r="N52" s="66"/>
      <c r="O52" s="66"/>
      <c r="P52" s="66"/>
      <c r="Q52" s="66"/>
      <c r="R52" s="66"/>
      <c r="S52" s="66"/>
      <c r="T52" s="66"/>
      <c r="U52" s="116"/>
      <c r="V52" s="116"/>
      <c r="W52" s="116"/>
      <c r="X52" s="66"/>
      <c r="Y52" s="66"/>
      <c r="Z52" s="66"/>
      <c r="AA52" s="66"/>
      <c r="AB52" s="66"/>
      <c r="AC52" s="66"/>
      <c r="AD52" s="66"/>
      <c r="AE52" s="66"/>
      <c r="AF52" s="66"/>
      <c r="AG52" s="116"/>
      <c r="AH52" s="116"/>
      <c r="AI52" s="116"/>
      <c r="AJ52" s="116"/>
      <c r="AK52" s="116"/>
      <c r="AL52" s="116"/>
      <c r="AM52" s="116"/>
      <c r="AN52" s="331">
        <f>AN36+AN38+AN40+AN42+AN44</f>
        <v>0</v>
      </c>
      <c r="AO52" s="332"/>
      <c r="AP52" s="332"/>
      <c r="AQ52" s="332"/>
      <c r="AR52" s="214"/>
      <c r="AS52" s="214"/>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row>
    <row r="53" spans="1:81" ht="9.75" hidden="1" customHeight="1" x14ac:dyDescent="0.25">
      <c r="A53" s="66"/>
      <c r="B53" s="66"/>
      <c r="C53" s="66"/>
      <c r="D53" s="66"/>
      <c r="E53" s="66"/>
      <c r="F53" s="66"/>
      <c r="G53" s="66"/>
      <c r="H53" s="66"/>
      <c r="I53" s="66"/>
      <c r="J53" s="66"/>
      <c r="K53" s="66"/>
      <c r="L53" s="66"/>
      <c r="M53" s="66"/>
      <c r="N53" s="66"/>
      <c r="O53" s="66"/>
      <c r="P53" s="66"/>
      <c r="Q53" s="66"/>
      <c r="R53" s="66"/>
      <c r="S53" s="66"/>
      <c r="T53" s="66"/>
      <c r="U53" s="116"/>
      <c r="V53" s="116"/>
      <c r="W53" s="116"/>
      <c r="X53" s="66"/>
      <c r="Y53" s="66"/>
      <c r="Z53" s="66"/>
      <c r="AA53" s="66"/>
      <c r="BH53" s="66"/>
      <c r="BI53" s="66"/>
      <c r="BJ53" s="66"/>
      <c r="BK53" s="66"/>
      <c r="BL53" s="66"/>
      <c r="BM53" s="66"/>
      <c r="BN53" s="66"/>
      <c r="BO53" s="66"/>
      <c r="BP53" s="66"/>
      <c r="BQ53" s="66"/>
      <c r="BR53" s="66"/>
      <c r="BS53" s="66"/>
      <c r="BT53" s="66"/>
      <c r="BU53" s="66"/>
      <c r="BV53" s="66"/>
      <c r="BW53" s="66"/>
    </row>
    <row r="54" spans="1:81" ht="18.75" hidden="1" customHeight="1" x14ac:dyDescent="0.25">
      <c r="A54" s="66"/>
      <c r="B54" s="66"/>
      <c r="C54" s="66"/>
      <c r="D54" s="66"/>
      <c r="E54" s="66"/>
      <c r="F54" s="66"/>
      <c r="G54" s="66"/>
      <c r="H54" s="66"/>
      <c r="I54" s="66"/>
      <c r="J54" s="66"/>
      <c r="K54" s="66"/>
      <c r="L54" s="66"/>
      <c r="M54" s="66"/>
      <c r="N54" s="66"/>
      <c r="O54" s="66"/>
      <c r="P54" s="66"/>
      <c r="Q54" s="66"/>
      <c r="R54" s="66"/>
      <c r="S54" s="66"/>
      <c r="T54" s="66"/>
      <c r="U54" s="116"/>
      <c r="V54" s="116"/>
      <c r="W54" s="116"/>
      <c r="X54" s="66"/>
      <c r="Y54" s="66"/>
      <c r="Z54" s="66"/>
      <c r="AA54" s="66"/>
      <c r="AN54" s="333">
        <f>AN34-AN52</f>
        <v>0</v>
      </c>
      <c r="AO54" s="334"/>
      <c r="AP54" s="334"/>
      <c r="AQ54" s="334"/>
      <c r="AR54" s="215"/>
      <c r="AS54" s="215"/>
      <c r="BH54" s="66"/>
      <c r="BI54" s="66"/>
      <c r="BJ54" s="66"/>
      <c r="BK54" s="66"/>
      <c r="BL54" s="66"/>
      <c r="BM54" s="66"/>
      <c r="BN54" s="66"/>
      <c r="BO54" s="66"/>
      <c r="BP54" s="66"/>
      <c r="BQ54" s="66"/>
      <c r="BR54" s="66"/>
      <c r="BS54" s="66"/>
      <c r="BT54" s="66"/>
      <c r="BU54" s="66"/>
      <c r="BV54" s="66"/>
      <c r="BW54" s="66"/>
    </row>
    <row r="55" spans="1:81" ht="9.75" customHeight="1" x14ac:dyDescent="0.25">
      <c r="A55" s="66"/>
      <c r="B55" s="66"/>
      <c r="C55" s="66"/>
      <c r="D55" s="66"/>
      <c r="E55" s="66"/>
      <c r="F55" s="66"/>
      <c r="G55" s="66"/>
      <c r="H55" s="66"/>
      <c r="I55" s="66"/>
      <c r="J55" s="66"/>
      <c r="K55" s="66"/>
      <c r="L55" s="66"/>
      <c r="M55" s="66"/>
      <c r="N55" s="66"/>
      <c r="O55" s="66"/>
      <c r="P55" s="66"/>
      <c r="Q55" s="66"/>
      <c r="R55" s="66"/>
      <c r="S55" s="66"/>
      <c r="T55" s="66"/>
      <c r="BI55" s="66"/>
      <c r="BJ55" s="66"/>
      <c r="BK55" s="66"/>
      <c r="BL55" s="66"/>
      <c r="BM55" s="66"/>
      <c r="BN55" s="66"/>
      <c r="BO55" s="66"/>
      <c r="BP55" s="66"/>
      <c r="BQ55" s="66"/>
      <c r="BR55" s="66"/>
      <c r="BS55" s="66"/>
      <c r="BT55" s="66"/>
      <c r="BU55" s="66"/>
      <c r="BV55" s="66"/>
      <c r="BW55" s="66"/>
    </row>
    <row r="56" spans="1:81" ht="15.75" customHeight="1" x14ac:dyDescent="0.25">
      <c r="A56" s="66"/>
      <c r="B56" s="66"/>
      <c r="C56" s="66"/>
      <c r="D56" s="66"/>
      <c r="E56" s="66"/>
      <c r="F56" s="66"/>
      <c r="G56" s="66"/>
      <c r="H56" s="66"/>
      <c r="I56" s="66"/>
      <c r="J56" s="66"/>
      <c r="AA56" s="334" t="str">
        <f>IF(OR(AA36="Surfinancement*",AA38="Surfinancement*",AA44="Surfinancement*"),"*L'ensemble des financements sur cette typologie (autres prêts, subventions, PHB 2.0, Booster, fonds propres) sont supérieurs au prix de revient de cette typologie. Vous pouvez diminuer les montants de PHB 2.0 et/ou Booster","")</f>
        <v/>
      </c>
      <c r="AB56" s="334"/>
      <c r="AC56" s="334"/>
      <c r="AD56" s="334"/>
      <c r="AE56" s="334"/>
      <c r="AF56" s="334"/>
      <c r="AG56" s="334"/>
      <c r="AH56" s="334"/>
      <c r="AI56" s="334"/>
      <c r="AJ56" s="334"/>
      <c r="AK56" s="334"/>
      <c r="AL56" s="334"/>
      <c r="AM56" s="334"/>
      <c r="AN56" s="334"/>
      <c r="AO56" s="334"/>
      <c r="AP56" s="334"/>
      <c r="AQ56" s="334"/>
      <c r="AR56" s="334"/>
      <c r="AS56" s="334"/>
      <c r="AT56" s="334"/>
      <c r="AU56" s="334"/>
      <c r="AV56" s="334"/>
      <c r="AW56" s="334"/>
      <c r="AX56" s="334"/>
      <c r="AY56" s="334"/>
      <c r="AZ56" s="334"/>
      <c r="BA56" s="334"/>
      <c r="BB56" s="334"/>
      <c r="BC56" s="334"/>
      <c r="BD56" s="334"/>
      <c r="BE56" s="334"/>
      <c r="BF56" s="334"/>
      <c r="BG56" s="334"/>
      <c r="BH56" s="334"/>
      <c r="BI56" s="334"/>
      <c r="BJ56" s="334"/>
      <c r="BK56" s="334"/>
      <c r="BL56" s="334"/>
      <c r="BM56" s="66"/>
      <c r="BN56" s="66"/>
      <c r="BO56" s="66"/>
      <c r="BP56" s="66"/>
      <c r="BQ56" s="66"/>
      <c r="BR56" s="66"/>
    </row>
    <row r="57" spans="1:81" ht="9" customHeight="1" x14ac:dyDescent="0.25">
      <c r="A57" s="66"/>
      <c r="B57" s="66"/>
      <c r="C57" s="66"/>
      <c r="D57" s="66"/>
      <c r="E57" s="66"/>
      <c r="F57" s="66"/>
      <c r="G57" s="66"/>
      <c r="H57" s="66"/>
      <c r="I57" s="66"/>
      <c r="J57" s="66"/>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66"/>
      <c r="BN57" s="66"/>
      <c r="BO57" s="66"/>
      <c r="BP57" s="66"/>
      <c r="BQ57" s="66"/>
      <c r="BR57" s="66"/>
    </row>
    <row r="58" spans="1:81" ht="9" customHeight="1" x14ac:dyDescent="0.25">
      <c r="A58" s="66"/>
      <c r="B58" s="66"/>
      <c r="C58" s="66"/>
      <c r="D58" s="66"/>
      <c r="E58" s="66"/>
      <c r="F58" s="66"/>
      <c r="G58" s="66"/>
      <c r="H58" s="66"/>
      <c r="I58" s="66"/>
      <c r="J58" s="66"/>
      <c r="BI58" s="66"/>
      <c r="BJ58" s="66"/>
      <c r="BK58" s="66"/>
      <c r="BL58" s="66"/>
      <c r="BM58" s="66"/>
      <c r="BN58" s="66"/>
      <c r="BO58" s="66"/>
      <c r="BP58" s="66"/>
      <c r="BQ58" s="66"/>
      <c r="BR58" s="66"/>
    </row>
    <row r="59" spans="1:81" ht="9" customHeight="1" x14ac:dyDescent="0.25">
      <c r="A59" s="66"/>
      <c r="B59" s="66"/>
      <c r="C59" s="66"/>
      <c r="D59" s="66"/>
      <c r="E59" s="66"/>
      <c r="F59" s="66"/>
      <c r="G59" s="66"/>
      <c r="H59" s="66"/>
      <c r="I59" s="66"/>
      <c r="J59" s="66"/>
      <c r="BI59" s="66"/>
      <c r="BJ59" s="66"/>
      <c r="BK59" s="66"/>
      <c r="BL59" s="66"/>
      <c r="BM59" s="66"/>
      <c r="BN59" s="66"/>
      <c r="BO59" s="66"/>
      <c r="BP59" s="66"/>
      <c r="BQ59" s="66"/>
      <c r="BR59" s="66"/>
    </row>
    <row r="60" spans="1:81" ht="9" customHeight="1" x14ac:dyDescent="0.25">
      <c r="A60" s="66"/>
      <c r="B60" s="66"/>
      <c r="C60" s="66"/>
      <c r="D60" s="66"/>
      <c r="E60" s="66"/>
      <c r="F60" s="66"/>
      <c r="G60" s="66"/>
      <c r="H60" s="66"/>
      <c r="I60" s="66"/>
      <c r="J60" s="66"/>
      <c r="BI60" s="66"/>
      <c r="BJ60" s="66"/>
      <c r="BK60" s="66"/>
      <c r="BL60" s="66"/>
      <c r="BM60" s="66"/>
      <c r="BN60" s="66"/>
      <c r="BO60" s="66"/>
      <c r="BP60" s="66"/>
      <c r="BQ60" s="66"/>
      <c r="BR60" s="66"/>
    </row>
    <row r="61" spans="1:81" ht="9" customHeight="1" x14ac:dyDescent="0.25">
      <c r="A61" s="66"/>
      <c r="B61" s="66"/>
      <c r="C61" s="66"/>
      <c r="D61" s="66"/>
      <c r="E61" s="66"/>
      <c r="F61" s="66"/>
      <c r="G61" s="66"/>
      <c r="H61" s="66"/>
      <c r="I61" s="66"/>
      <c r="J61" s="66"/>
      <c r="BI61" s="66"/>
      <c r="BJ61" s="66"/>
      <c r="BK61" s="66"/>
      <c r="BL61" s="66"/>
      <c r="BM61" s="66"/>
      <c r="BN61" s="66"/>
      <c r="BO61" s="66"/>
      <c r="BP61" s="66"/>
      <c r="BQ61" s="66"/>
      <c r="BR61" s="66"/>
    </row>
    <row r="62" spans="1:81" ht="9" customHeight="1" x14ac:dyDescent="0.25"/>
    <row r="63" spans="1:81" ht="9" customHeight="1" x14ac:dyDescent="0.25"/>
    <row r="64" spans="1:81" ht="9" customHeight="1" x14ac:dyDescent="0.25"/>
    <row r="65" ht="9" customHeight="1" x14ac:dyDescent="0.25"/>
    <row r="66" ht="9" customHeight="1" x14ac:dyDescent="0.25"/>
    <row r="67" ht="9" customHeight="1" x14ac:dyDescent="0.25"/>
    <row r="68" ht="9" customHeight="1" x14ac:dyDescent="0.25"/>
    <row r="69" ht="9" customHeight="1" x14ac:dyDescent="0.25"/>
    <row r="70" ht="9" customHeight="1" x14ac:dyDescent="0.25"/>
    <row r="71" ht="15.75" customHeight="1" x14ac:dyDescent="0.25"/>
    <row r="72" ht="15.75" customHeight="1" x14ac:dyDescent="0.25"/>
    <row r="73" ht="15.75" customHeight="1" x14ac:dyDescent="0.25"/>
    <row r="74" ht="15.75" customHeight="1" x14ac:dyDescent="0.25"/>
    <row r="75" ht="15.75" customHeight="1" x14ac:dyDescent="0.25"/>
    <row r="76" ht="6.75" customHeight="1" x14ac:dyDescent="0.25"/>
    <row r="77" ht="6.75" customHeight="1" x14ac:dyDescent="0.25"/>
    <row r="78" ht="6.75" customHeight="1" x14ac:dyDescent="0.25"/>
    <row r="79" ht="6.75" customHeight="1" x14ac:dyDescent="0.25"/>
    <row r="80" ht="6.75" customHeight="1" x14ac:dyDescent="0.25"/>
    <row r="81" ht="6.75" customHeight="1" x14ac:dyDescent="0.25"/>
    <row r="82" ht="6.75" customHeight="1" x14ac:dyDescent="0.25"/>
    <row r="83" ht="6.75" customHeight="1" x14ac:dyDescent="0.25"/>
    <row r="84" ht="6.75" customHeight="1" x14ac:dyDescent="0.25"/>
    <row r="85" ht="6.75" customHeight="1" x14ac:dyDescent="0.25"/>
    <row r="86" ht="6.75" customHeight="1" x14ac:dyDescent="0.25"/>
    <row r="87" ht="6.75" customHeight="1" x14ac:dyDescent="0.25"/>
    <row r="88" ht="6.75" customHeight="1" x14ac:dyDescent="0.25"/>
    <row r="89" ht="6.75" customHeight="1" x14ac:dyDescent="0.25"/>
    <row r="90" ht="6.75" customHeight="1" x14ac:dyDescent="0.25"/>
    <row r="91" ht="6.75" customHeight="1" x14ac:dyDescent="0.25"/>
    <row r="92" ht="6.75" customHeight="1" x14ac:dyDescent="0.25"/>
    <row r="93" ht="6.75" customHeight="1" x14ac:dyDescent="0.25"/>
    <row r="94" ht="6.75" customHeight="1" x14ac:dyDescent="0.25"/>
    <row r="95" ht="6.75" customHeight="1" x14ac:dyDescent="0.25"/>
    <row r="96" ht="6.75" customHeight="1" x14ac:dyDescent="0.25"/>
    <row r="97" ht="6.75" customHeight="1" x14ac:dyDescent="0.25"/>
    <row r="98" ht="6.75" customHeight="1" x14ac:dyDescent="0.25"/>
    <row r="99" ht="6.75" customHeight="1" x14ac:dyDescent="0.25"/>
    <row r="100" ht="6.75" customHeight="1" x14ac:dyDescent="0.25"/>
  </sheetData>
  <sheetProtection algorithmName="SHA-512" hashValue="PsitjDE65XtSGweS7/73QFYw+tO1TRUjteYGx0S8jxU0eJjX69NN4hqRcHRLuIa1V6QJozWwVAZAa2bhvlFabg==" saltValue="OgClVdZPz/3DG2EIUk6jFQ==" spinCount="100000" sheet="1" objects="1" scenarios="1"/>
  <mergeCells count="110">
    <mergeCell ref="O2:AQ4"/>
    <mergeCell ref="BD2:BK7"/>
    <mergeCell ref="E5:I14"/>
    <mergeCell ref="P7:S7"/>
    <mergeCell ref="X8:Z8"/>
    <mergeCell ref="AA8:AC8"/>
    <mergeCell ref="AD8:AF8"/>
    <mergeCell ref="AG8:AO8"/>
    <mergeCell ref="AQ8:AV8"/>
    <mergeCell ref="X9:Z9"/>
    <mergeCell ref="X13:Z13"/>
    <mergeCell ref="AA13:AC13"/>
    <mergeCell ref="AD13:AF13"/>
    <mergeCell ref="AG13:AO13"/>
    <mergeCell ref="AQ13:AV13"/>
    <mergeCell ref="AA9:AC9"/>
    <mergeCell ref="AD9:AF9"/>
    <mergeCell ref="AG9:AO9"/>
    <mergeCell ref="AQ9:AV9"/>
    <mergeCell ref="L11:T12"/>
    <mergeCell ref="X11:Z11"/>
    <mergeCell ref="AA11:AC11"/>
    <mergeCell ref="AD11:AF11"/>
    <mergeCell ref="AQ11:AV11"/>
    <mergeCell ref="E24:F24"/>
    <mergeCell ref="P24:T24"/>
    <mergeCell ref="AT24:AX24"/>
    <mergeCell ref="P25:T25"/>
    <mergeCell ref="F26:H26"/>
    <mergeCell ref="P26:T26"/>
    <mergeCell ref="BO16:CC17"/>
    <mergeCell ref="P20:T20"/>
    <mergeCell ref="AT20:AX20"/>
    <mergeCell ref="F22:H22"/>
    <mergeCell ref="P22:T22"/>
    <mergeCell ref="AT22:AX22"/>
    <mergeCell ref="BO26:BY26"/>
    <mergeCell ref="D16:BM17"/>
    <mergeCell ref="AT27:AX27"/>
    <mergeCell ref="BO30:BO32"/>
    <mergeCell ref="BQ30:BV30"/>
    <mergeCell ref="BX30:BX32"/>
    <mergeCell ref="BZ30:CC30"/>
    <mergeCell ref="AZ31:BC31"/>
    <mergeCell ref="BG31:BJ31"/>
    <mergeCell ref="BQ31:BQ32"/>
    <mergeCell ref="BS31:BS32"/>
    <mergeCell ref="BU31:BU32"/>
    <mergeCell ref="BZ31:BZ32"/>
    <mergeCell ref="CA31:CA32"/>
    <mergeCell ref="CB31:CB32"/>
    <mergeCell ref="CC31:CC32"/>
    <mergeCell ref="AU32:AX32"/>
    <mergeCell ref="AZ32:BC32"/>
    <mergeCell ref="BG32:BJ32"/>
    <mergeCell ref="L31:O32"/>
    <mergeCell ref="Q31:T32"/>
    <mergeCell ref="X31:AA32"/>
    <mergeCell ref="AC31:AF32"/>
    <mergeCell ref="AN31:AQ32"/>
    <mergeCell ref="AU31:AX31"/>
    <mergeCell ref="AZ34:BC34"/>
    <mergeCell ref="BG34:BJ34"/>
    <mergeCell ref="E36:F38"/>
    <mergeCell ref="L36:O36"/>
    <mergeCell ref="Q36:T36"/>
    <mergeCell ref="X36:AA36"/>
    <mergeCell ref="AC36:AF36"/>
    <mergeCell ref="AN36:AQ36"/>
    <mergeCell ref="AU36:AX36"/>
    <mergeCell ref="AZ36:BC36"/>
    <mergeCell ref="L34:O34"/>
    <mergeCell ref="Q34:T34"/>
    <mergeCell ref="X34:AA34"/>
    <mergeCell ref="AC34:AF34"/>
    <mergeCell ref="AN34:AQ34"/>
    <mergeCell ref="AU34:AX34"/>
    <mergeCell ref="BG36:BJ36"/>
    <mergeCell ref="L38:O38"/>
    <mergeCell ref="Q38:T38"/>
    <mergeCell ref="X38:AA38"/>
    <mergeCell ref="AC38:AF38"/>
    <mergeCell ref="AN38:AQ38"/>
    <mergeCell ref="AU38:AX38"/>
    <mergeCell ref="AZ38:BC38"/>
    <mergeCell ref="BG38:BJ38"/>
    <mergeCell ref="L44:O44"/>
    <mergeCell ref="Q44:T44"/>
    <mergeCell ref="X44:AA44"/>
    <mergeCell ref="AC44:AF44"/>
    <mergeCell ref="AN44:AQ44"/>
    <mergeCell ref="E40:F40"/>
    <mergeCell ref="L40:O40"/>
    <mergeCell ref="Q40:T40"/>
    <mergeCell ref="X40:AA40"/>
    <mergeCell ref="AC40:AF40"/>
    <mergeCell ref="AN40:AQ40"/>
    <mergeCell ref="AN54:AQ54"/>
    <mergeCell ref="AA56:BL57"/>
    <mergeCell ref="AS45:BG45"/>
    <mergeCell ref="AC47:AF48"/>
    <mergeCell ref="AN47:AQ48"/>
    <mergeCell ref="AC49:AF49"/>
    <mergeCell ref="AN49:AQ49"/>
    <mergeCell ref="AN52:AQ52"/>
    <mergeCell ref="AU40:AX40"/>
    <mergeCell ref="AZ40:BC40"/>
    <mergeCell ref="BG40:BJ40"/>
    <mergeCell ref="AC42:AF42"/>
    <mergeCell ref="AN42:AQ42"/>
  </mergeCells>
  <conditionalFormatting sqref="AU34:AX34">
    <cfRule type="cellIs" dxfId="7" priority="8" operator="greaterThan">
      <formula>$AU$32</formula>
    </cfRule>
  </conditionalFormatting>
  <conditionalFormatting sqref="AZ34:BC34">
    <cfRule type="cellIs" dxfId="6" priority="7" operator="greaterThan">
      <formula>$AZ$32</formula>
    </cfRule>
  </conditionalFormatting>
  <conditionalFormatting sqref="BG34:BJ34">
    <cfRule type="cellIs" dxfId="5" priority="6" operator="greaterThan">
      <formula>$BG$32</formula>
    </cfRule>
  </conditionalFormatting>
  <conditionalFormatting sqref="AS45:BG45">
    <cfRule type="containsText" dxfId="4" priority="5" operator="containsText" text="Valeur erronée dans le plan de financement">
      <formula>NOT(ISERROR(SEARCH("Valeur erronée dans le plan de financement",AS45)))</formula>
    </cfRule>
  </conditionalFormatting>
  <conditionalFormatting sqref="AC36:AF36">
    <cfRule type="expression" dxfId="3" priority="4">
      <formula>$AC$36&gt;$X$36</formula>
    </cfRule>
  </conditionalFormatting>
  <conditionalFormatting sqref="AC38:AF38">
    <cfRule type="expression" dxfId="2" priority="3">
      <formula>$AC$38&gt;$X$38</formula>
    </cfRule>
  </conditionalFormatting>
  <conditionalFormatting sqref="AC40:AF40">
    <cfRule type="expression" dxfId="1" priority="2">
      <formula>$AC$40&gt;$X$40</formula>
    </cfRule>
  </conditionalFormatting>
  <conditionalFormatting sqref="AC44:AF44">
    <cfRule type="expression" dxfId="0" priority="1">
      <formula>$AC$44&gt;$X$44</formula>
    </cfRule>
  </conditionalFormatting>
  <dataValidations count="5">
    <dataValidation type="list" allowBlank="1" showInputMessage="1" showErrorMessage="1" sqref="AS40 BE40" xr:uid="{07208FE6-1D65-4E0E-93F6-CE1D94CB9F67}">
      <formula1>$AS$41:$AS$42</formula1>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22:T22 P24:T24" xr:uid="{A5DAD381-3B96-4078-AA57-24DC483959E7}">
      <formula1>F26</formula1>
      <formula2>E24</formula2>
    </dataValidation>
    <dataValidation type="decimal" allowBlank="1" showInputMessage="1" showErrorMessage="1" sqref="E40:F40" xr:uid="{E67CB3D4-64F4-4DB0-B54D-F79ABFF4CFAC}">
      <formula1>0.51</formula1>
      <formula2>0.55</formula2>
    </dataValidation>
    <dataValidation type="whole" operator="lessThanOrEqual" allowBlank="1" showInputMessage="1" showErrorMessage="1" sqref="AC44:AF44 AC40:AF40 AC38:AF38" xr:uid="{A40973AA-1B37-40F0-B028-D1D6ACA93F7A}">
      <formula1>X38</formula1>
    </dataValidation>
    <dataValidation type="whole" operator="lessThanOrEqual" allowBlank="1" showInputMessage="1" showErrorMessage="1" sqref="BG34:BJ34 AZ34:BC34 AU34:AX34" xr:uid="{2C0C19F2-F00B-4B55-AA34-438809E6F0C3}">
      <formula1>AU32</formula1>
    </dataValidation>
  </dataValidations>
  <pageMargins left="0.25" right="0.25" top="0.75" bottom="0.75" header="0.3" footer="0.3"/>
  <pageSetup paperSize="9" orientation="landscape" r:id="rId1"/>
  <headerFooter>
    <oddFooter>&amp;L&amp;1#&amp;"Calibri"&amp;10&amp;KA80000Interne</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59BEDE-32BA-44A0-8608-E257057714FF}">
          <x14:formula1>
            <xm:f>Taux!$A$1:$A$5</xm:f>
          </x14:formula1>
          <xm:sqref>P7:S7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dimension ref="A1:B14"/>
  <sheetViews>
    <sheetView workbookViewId="0">
      <selection activeCell="B12" sqref="B12"/>
    </sheetView>
  </sheetViews>
  <sheetFormatPr baseColWidth="10" defaultRowHeight="15" x14ac:dyDescent="0.25"/>
  <cols>
    <col min="1" max="1" width="13.28515625" style="1" customWidth="1"/>
    <col min="2" max="16384" width="11.42578125" style="1"/>
  </cols>
  <sheetData>
    <row r="1" spans="1:2" x14ac:dyDescent="0.25">
      <c r="A1" s="9" t="s">
        <v>10</v>
      </c>
      <c r="B1" s="10">
        <v>0.45</v>
      </c>
    </row>
    <row r="2" spans="1:2" x14ac:dyDescent="0.25">
      <c r="A2" s="9" t="s">
        <v>2</v>
      </c>
      <c r="B2" s="10">
        <v>0.35</v>
      </c>
    </row>
    <row r="3" spans="1:2" x14ac:dyDescent="0.25">
      <c r="A3" s="9" t="s">
        <v>11</v>
      </c>
      <c r="B3" s="10">
        <v>0.3</v>
      </c>
    </row>
    <row r="4" spans="1:2" x14ac:dyDescent="0.25">
      <c r="A4" s="9" t="s">
        <v>12</v>
      </c>
      <c r="B4" s="10">
        <v>0.25</v>
      </c>
    </row>
    <row r="5" spans="1:2" x14ac:dyDescent="0.25">
      <c r="A5" s="9" t="s">
        <v>13</v>
      </c>
      <c r="B5" s="10">
        <v>0.2</v>
      </c>
    </row>
    <row r="6" spans="1:2" x14ac:dyDescent="0.25">
      <c r="B6" s="129">
        <v>44593</v>
      </c>
    </row>
    <row r="7" spans="1:2" x14ac:dyDescent="0.25">
      <c r="A7" s="9" t="s">
        <v>34</v>
      </c>
      <c r="B7" s="11">
        <v>0.01</v>
      </c>
    </row>
    <row r="8" spans="1:2" x14ac:dyDescent="0.25">
      <c r="B8" s="1" t="s">
        <v>103</v>
      </c>
    </row>
    <row r="9" spans="1:2" x14ac:dyDescent="0.25">
      <c r="A9" s="9" t="s">
        <v>73</v>
      </c>
      <c r="B9" s="11">
        <v>1.5299999999999999E-2</v>
      </c>
    </row>
    <row r="11" spans="1:2" x14ac:dyDescent="0.25">
      <c r="A11" s="9" t="s">
        <v>86</v>
      </c>
      <c r="B11" s="189">
        <f>MIN($B$7-0.2%,$B$9)</f>
        <v>8.0000000000000002E-3</v>
      </c>
    </row>
    <row r="12" spans="1:2" x14ac:dyDescent="0.25">
      <c r="A12" s="9" t="s">
        <v>87</v>
      </c>
      <c r="B12" s="189">
        <f>MIN($B$7+0.6%,$B$9)</f>
        <v>1.5299999999999999E-2</v>
      </c>
    </row>
    <row r="13" spans="1:2" x14ac:dyDescent="0.25">
      <c r="A13" s="9" t="s">
        <v>88</v>
      </c>
      <c r="B13" s="189">
        <f>MIN($B$7+1.11%,$B$9)</f>
        <v>1.5299999999999999E-2</v>
      </c>
    </row>
    <row r="14" spans="1:2" x14ac:dyDescent="0.25">
      <c r="A14" s="9" t="s">
        <v>89</v>
      </c>
      <c r="B14" s="189">
        <f>MIN($B$7+1.4%,$B$9)</f>
        <v>1.5299999999999999E-2</v>
      </c>
    </row>
  </sheetData>
  <pageMargins left="0.7" right="0.7" top="0.75" bottom="0.75" header="0.3" footer="0.3"/>
  <pageSetup paperSize="9" orientation="portrait" r:id="rId1"/>
  <headerFooter>
    <oddFooter>&amp;L&amp;1#&amp;"Calibri"&amp;10&amp;KA80000Interne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Construction</vt:lpstr>
      <vt:lpstr>VEFA &amp; Acquisition Amélioration</vt:lpstr>
      <vt:lpstr>Guide d'utilisation</vt:lpstr>
      <vt:lpstr>VEFA &amp; AA DR</vt:lpstr>
      <vt:lpstr>Construction DR</vt:lpstr>
      <vt:lpstr>Taux</vt:lpstr>
      <vt:lpstr>Construction!Zone_d_impression</vt:lpstr>
      <vt:lpstr>'Construction DR'!Zone_d_impression</vt:lpstr>
      <vt:lpstr>'VEFA &amp; AA DR'!Zone_d_impression</vt:lpstr>
      <vt:lpstr>'VEFA &amp; Acquisition Amélioration'!Zone_d_impression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dc:creator>
  <cp:lastModifiedBy>Ananou, Lise</cp:lastModifiedBy>
  <cp:lastPrinted>2019-10-21T17:00:33Z</cp:lastPrinted>
  <dcterms:created xsi:type="dcterms:W3CDTF">2019-05-30T07:41:27Z</dcterms:created>
  <dcterms:modified xsi:type="dcterms:W3CDTF">2022-01-20T16:06:52Z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87ec98-8aff-418c-9455-dc857e1ea7dc_Enabled">
    <vt:lpwstr>true</vt:lpwstr>
  </property>
  <property fmtid="{D5CDD505-2E9C-101B-9397-08002B2CF9AE}" pid="3" name="MSIP_Label_1387ec98-8aff-418c-9455-dc857e1ea7dc_SetDate">
    <vt:lpwstr>2022-01-20T16:06:51Z</vt:lpwstr>
  </property>
  <property fmtid="{D5CDD505-2E9C-101B-9397-08002B2CF9AE}" pid="4" name="MSIP_Label_1387ec98-8aff-418c-9455-dc857e1ea7dc_Method">
    <vt:lpwstr>Standard</vt:lpwstr>
  </property>
  <property fmtid="{D5CDD505-2E9C-101B-9397-08002B2CF9AE}" pid="5" name="MSIP_Label_1387ec98-8aff-418c-9455-dc857e1ea7dc_Name">
    <vt:lpwstr>1387ec98-8aff-418c-9455-dc857e1ea7dc</vt:lpwstr>
  </property>
  <property fmtid="{D5CDD505-2E9C-101B-9397-08002B2CF9AE}" pid="6" name="MSIP_Label_1387ec98-8aff-418c-9455-dc857e1ea7dc_SiteId">
    <vt:lpwstr>6eab6365-8194-49c6-a4d0-e2d1a0fbeb74</vt:lpwstr>
  </property>
  <property fmtid="{D5CDD505-2E9C-101B-9397-08002B2CF9AE}" pid="7" name="MSIP_Label_1387ec98-8aff-418c-9455-dc857e1ea7dc_ActionId">
    <vt:lpwstr>04a3af2b-14a5-4faa-886c-681bbed71c2b</vt:lpwstr>
  </property>
  <property fmtid="{D5CDD505-2E9C-101B-9397-08002B2CF9AE}" pid="8" name="MSIP_Label_1387ec98-8aff-418c-9455-dc857e1ea7dc_ContentBits">
    <vt:lpwstr>2</vt:lpwstr>
  </property>
</Properties>
</file>