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U:\DEFP\DFE\Dph\DPHD30\2- DPD 31\1- Offres et Produits\Dispositifs particuliers\Calculette des prêts construction\"/>
    </mc:Choice>
  </mc:AlternateContent>
  <xr:revisionPtr revIDLastSave="0" documentId="8_{3A689DC8-0C75-4D40-BAAE-F0EFF4F876D2}" xr6:coauthVersionLast="47" xr6:coauthVersionMax="47" xr10:uidLastSave="{00000000-0000-0000-0000-000000000000}"/>
  <workbookProtection workbookAlgorithmName="SHA-512" workbookHashValue="MyP+kuTmdt0/c0QYA9izTfWGBxHo2kx+xSDNsDx0GLbKcQHCTPZ03XTnR7RrFJM0pTeFO6+6dYC091TkX4YtjQ==" workbookSaltValue="i5ACtvXouqAK8WXK3+2d8g==" workbookSpinCount="100000" lockStructure="1"/>
  <bookViews>
    <workbookView xWindow="-28920" yWindow="-3960" windowWidth="29040" windowHeight="15720" xr2:uid="{00000000-000D-0000-FFFF-FFFF00000000}"/>
  </bookViews>
  <sheets>
    <sheet name="Construction" sheetId="18" r:id="rId1"/>
    <sheet name="VEFA &amp; AA" sheetId="24" r:id="rId2"/>
    <sheet name="Guide d'utilisation" sheetId="4" r:id="rId3"/>
    <sheet name="Taux" sheetId="2" state="hidden" r:id="rId4"/>
  </sheets>
  <definedNames>
    <definedName name="_xlnm.Print_Area" localSheetId="0">Construction!$A$1:$BS$62</definedName>
    <definedName name="_xlnm.Print_Area" localSheetId="1">'VEFA &amp; AA'!$A$1:$BS$62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9" i="24" l="1"/>
  <c r="CB44" i="18"/>
  <c r="AC44" i="24"/>
  <c r="P34" i="24" l="1"/>
  <c r="P35" i="24" s="1"/>
  <c r="AA66" i="24"/>
  <c r="BT54" i="24"/>
  <c r="CH52" i="24"/>
  <c r="CE50" i="24"/>
  <c r="BT50" i="24"/>
  <c r="BQ50" i="24"/>
  <c r="BL50" i="24"/>
  <c r="BG50" i="24"/>
  <c r="AZ50" i="24"/>
  <c r="AI50" i="24"/>
  <c r="AK50" i="24" s="1"/>
  <c r="AM50" i="24" s="1"/>
  <c r="AO50" i="24" s="1"/>
  <c r="BT48" i="24"/>
  <c r="BQ48" i="24"/>
  <c r="BL48" i="24"/>
  <c r="BG48" i="24"/>
  <c r="AZ48" i="24"/>
  <c r="BT46" i="24"/>
  <c r="BQ46" i="24"/>
  <c r="BL46" i="24"/>
  <c r="BG46" i="24"/>
  <c r="AZ46" i="24"/>
  <c r="CE44" i="24"/>
  <c r="CB44" i="24"/>
  <c r="BZ44" i="24"/>
  <c r="Q44" i="24"/>
  <c r="BV44" i="24" s="1"/>
  <c r="L44" i="24"/>
  <c r="BX44" i="24" s="1"/>
  <c r="AS37" i="24"/>
  <c r="AT16" i="24"/>
  <c r="BQ42" i="24" s="1"/>
  <c r="AT13" i="24"/>
  <c r="AT11" i="24"/>
  <c r="AZ42" i="24" s="1"/>
  <c r="AT9" i="24"/>
  <c r="AC59" i="18"/>
  <c r="AS37" i="18"/>
  <c r="AC44" i="18"/>
  <c r="CE46" i="24" l="1"/>
  <c r="BG42" i="24"/>
  <c r="BZ54" i="24"/>
  <c r="AR44" i="24"/>
  <c r="AT46" i="24" s="1"/>
  <c r="BT44" i="24"/>
  <c r="CG50" i="24"/>
  <c r="F31" i="24"/>
  <c r="F36" i="24" s="1"/>
  <c r="CE48" i="24"/>
  <c r="BZ46" i="24"/>
  <c r="BV46" i="24"/>
  <c r="CI50" i="24"/>
  <c r="BX46" i="24"/>
  <c r="BX54" i="24"/>
  <c r="BL42" i="24"/>
  <c r="CE54" i="24"/>
  <c r="BX48" i="24"/>
  <c r="BX50" i="24"/>
  <c r="BV48" i="24"/>
  <c r="BZ48" i="24"/>
  <c r="BZ50" i="24"/>
  <c r="P36" i="24"/>
  <c r="BV54" i="24"/>
  <c r="E34" i="24" l="1"/>
  <c r="AT54" i="24"/>
  <c r="AU46" i="24"/>
  <c r="AU54" i="24"/>
  <c r="AT48" i="24"/>
  <c r="AS54" i="24"/>
  <c r="AS46" i="24"/>
  <c r="AU48" i="24"/>
  <c r="AS48" i="24"/>
  <c r="AH54" i="24"/>
  <c r="U48" i="24"/>
  <c r="U46" i="24"/>
  <c r="U54" i="24"/>
  <c r="U50" i="24"/>
  <c r="P35" i="18"/>
  <c r="BZ59" i="24" l="1"/>
  <c r="CB54" i="24" s="1"/>
  <c r="AJ54" i="24"/>
  <c r="CB50" i="24" l="1"/>
  <c r="CB48" i="24"/>
  <c r="CB46" i="24"/>
  <c r="CH54" i="24"/>
  <c r="AI54" i="24"/>
  <c r="CG54" i="24" s="1"/>
  <c r="V54" i="24"/>
  <c r="BG31" i="24" l="1"/>
  <c r="BA29" i="24"/>
  <c r="BA31" i="24" s="1"/>
  <c r="AR50" i="24"/>
  <c r="V50" i="24"/>
  <c r="X50" i="24" s="1"/>
  <c r="V46" i="24"/>
  <c r="AI46" i="24"/>
  <c r="AI48" i="24"/>
  <c r="V48" i="24"/>
  <c r="CG48" i="24" l="1"/>
  <c r="AJ48" i="24"/>
  <c r="AS52" i="24"/>
  <c r="AU52" i="24"/>
  <c r="AT52" i="24"/>
  <c r="AI52" i="24"/>
  <c r="AJ46" i="24"/>
  <c r="CG46" i="24"/>
  <c r="AJ50" i="24" l="1"/>
  <c r="CG52" i="24"/>
  <c r="CG44" i="24" s="1"/>
  <c r="CH46" i="24"/>
  <c r="AI59" i="24"/>
  <c r="CH48" i="24"/>
  <c r="AK54" i="24" l="1"/>
  <c r="AL54" i="24" s="1"/>
  <c r="AK48" i="24"/>
  <c r="AL48" i="24" s="1"/>
  <c r="AK46" i="24"/>
  <c r="AL46" i="24" s="1"/>
  <c r="CH50" i="24"/>
  <c r="AK52" i="24"/>
  <c r="AL50" i="24" s="1"/>
  <c r="AK59" i="24" l="1"/>
  <c r="AM48" i="24" l="1"/>
  <c r="AN48" i="24" s="1"/>
  <c r="AM54" i="24"/>
  <c r="AN54" i="24" s="1"/>
  <c r="AM46" i="24"/>
  <c r="AM52" i="24"/>
  <c r="AN50" i="24" s="1"/>
  <c r="AM59" i="24" l="1"/>
  <c r="AN46" i="24"/>
  <c r="AO46" i="24" l="1"/>
  <c r="CI46" i="24" s="1"/>
  <c r="AO54" i="24"/>
  <c r="CI54" i="24" s="1"/>
  <c r="CJ54" i="24" s="1"/>
  <c r="AO48" i="24"/>
  <c r="AO52" i="24"/>
  <c r="CE44" i="18"/>
  <c r="AI50" i="18"/>
  <c r="BZ44" i="18"/>
  <c r="AQ46" i="24" l="1"/>
  <c r="AR46" i="24"/>
  <c r="X46" i="24"/>
  <c r="AR54" i="24"/>
  <c r="X54" i="24"/>
  <c r="CI52" i="24"/>
  <c r="CJ50" i="24" s="1"/>
  <c r="AR52" i="24"/>
  <c r="AR48" i="24"/>
  <c r="CI48" i="24"/>
  <c r="CJ48" i="24" s="1"/>
  <c r="X48" i="24"/>
  <c r="CJ46" i="24"/>
  <c r="AK50" i="18"/>
  <c r="AM50" i="18" s="1"/>
  <c r="AO50" i="18" s="1"/>
  <c r="X44" i="24" l="1"/>
  <c r="AX55" i="24" s="1"/>
  <c r="CI44" i="24"/>
  <c r="CJ44" i="24"/>
  <c r="AR62" i="24"/>
  <c r="AR64" i="24" s="1"/>
  <c r="B15" i="2" l="1"/>
  <c r="B14" i="2"/>
  <c r="B13" i="2"/>
  <c r="B12" i="2"/>
  <c r="B11" i="2"/>
  <c r="AR59" i="24" s="1"/>
  <c r="BG50" i="18" l="1"/>
  <c r="BG48" i="18"/>
  <c r="BG46" i="18"/>
  <c r="BQ50" i="18"/>
  <c r="BL50" i="18"/>
  <c r="BQ48" i="18"/>
  <c r="BL48" i="18"/>
  <c r="BQ46" i="18"/>
  <c r="BL46" i="18"/>
  <c r="BT54" i="18" l="1"/>
  <c r="BT50" i="18"/>
  <c r="BT48" i="18"/>
  <c r="BT46" i="18"/>
  <c r="AT16" i="18"/>
  <c r="AA66" i="18"/>
  <c r="CH52" i="18"/>
  <c r="CE50" i="18"/>
  <c r="AZ50" i="18"/>
  <c r="AZ48" i="18"/>
  <c r="AZ46" i="18"/>
  <c r="Q44" i="18"/>
  <c r="BV44" i="18" s="1"/>
  <c r="L44" i="18"/>
  <c r="BX44" i="18" s="1"/>
  <c r="P36" i="18"/>
  <c r="AT9" i="18"/>
  <c r="AT13" i="18"/>
  <c r="AT11" i="18"/>
  <c r="BZ54" i="18" l="1"/>
  <c r="CE54" i="18"/>
  <c r="CE48" i="18"/>
  <c r="CE46" i="18"/>
  <c r="AZ42" i="18"/>
  <c r="BX50" i="18"/>
  <c r="BX48" i="18"/>
  <c r="BZ46" i="18"/>
  <c r="BX54" i="18"/>
  <c r="BX46" i="18"/>
  <c r="AR44" i="18"/>
  <c r="AS54" i="18" s="1"/>
  <c r="BZ50" i="18"/>
  <c r="BZ48" i="18"/>
  <c r="BQ42" i="18"/>
  <c r="BL42" i="18"/>
  <c r="BG42" i="18"/>
  <c r="U54" i="18"/>
  <c r="BT44" i="18"/>
  <c r="CI50" i="18"/>
  <c r="BV54" i="18"/>
  <c r="BV48" i="18"/>
  <c r="CG50" i="18"/>
  <c r="F31" i="18"/>
  <c r="BV46" i="18"/>
  <c r="AH54" i="18" l="1"/>
  <c r="BZ59" i="18" s="1"/>
  <c r="CB54" i="18" s="1"/>
  <c r="U46" i="18"/>
  <c r="U50" i="18"/>
  <c r="U48" i="18"/>
  <c r="AU54" i="18"/>
  <c r="AT54" i="18"/>
  <c r="AU46" i="18"/>
  <c r="AU48" i="18"/>
  <c r="AS46" i="18"/>
  <c r="AS48" i="18"/>
  <c r="AT46" i="18"/>
  <c r="AT48" i="18"/>
  <c r="F36" i="18"/>
  <c r="E34" i="18"/>
  <c r="CB50" i="18" l="1"/>
  <c r="CB48" i="18"/>
  <c r="CB46" i="18"/>
  <c r="AJ54" i="18"/>
  <c r="V54" i="18" l="1"/>
  <c r="CH54" i="18"/>
  <c r="AI48" i="18" l="1"/>
  <c r="AI54" i="18"/>
  <c r="CG54" i="18" s="1"/>
  <c r="BA29" i="18" l="1"/>
  <c r="BA31" i="18" s="1"/>
  <c r="BG31" i="18"/>
  <c r="AI46" i="18"/>
  <c r="AR50" i="18"/>
  <c r="AI52" i="18" s="1"/>
  <c r="AJ50" i="18" s="1"/>
  <c r="V46" i="18"/>
  <c r="V50" i="18"/>
  <c r="X50" i="18" s="1"/>
  <c r="AJ48" i="18"/>
  <c r="V48" i="18"/>
  <c r="AU52" i="18" l="1"/>
  <c r="AS52" i="18"/>
  <c r="AT52" i="18"/>
  <c r="CG52" i="18"/>
  <c r="CG48" i="18"/>
  <c r="CH48" i="18"/>
  <c r="CH50" i="18"/>
  <c r="AJ46" i="18" l="1"/>
  <c r="AI59" i="18"/>
  <c r="CG46" i="18"/>
  <c r="CG44" i="18" s="1"/>
  <c r="AK54" i="18" l="1"/>
  <c r="AL54" i="18" s="1"/>
  <c r="AK52" i="18"/>
  <c r="AL50" i="18" s="1"/>
  <c r="AK48" i="18"/>
  <c r="AL48" i="18" s="1"/>
  <c r="AK46" i="18"/>
  <c r="CH46" i="18"/>
  <c r="AL46" i="18" l="1"/>
  <c r="AK59" i="18"/>
  <c r="AM52" i="18" s="1"/>
  <c r="AN50" i="18" s="1"/>
  <c r="AM48" i="18" l="1"/>
  <c r="AN48" i="18" s="1"/>
  <c r="AM46" i="18"/>
  <c r="AM54" i="18"/>
  <c r="AN54" i="18" s="1"/>
  <c r="AN46" i="18" l="1"/>
  <c r="AM59" i="18"/>
  <c r="AO48" i="18" l="1"/>
  <c r="AR48" i="18" s="1"/>
  <c r="AO52" i="18"/>
  <c r="AR52" i="18" s="1"/>
  <c r="AO54" i="18"/>
  <c r="X54" i="18" s="1"/>
  <c r="AO46" i="18"/>
  <c r="AQ46" i="18" l="1"/>
  <c r="AR46" i="18"/>
  <c r="CI46" i="18"/>
  <c r="CJ46" i="18" s="1"/>
  <c r="CI54" i="18"/>
  <c r="CJ54" i="18" s="1"/>
  <c r="AR54" i="18"/>
  <c r="CI52" i="18"/>
  <c r="CJ50" i="18" s="1"/>
  <c r="X46" i="18"/>
  <c r="X48" i="18"/>
  <c r="CI48" i="18"/>
  <c r="CJ48" i="18" s="1"/>
  <c r="X44" i="18" l="1"/>
  <c r="AX55" i="18" s="1"/>
  <c r="AR62" i="18"/>
  <c r="AR64" i="18" s="1"/>
  <c r="AR59" i="18"/>
  <c r="CI44" i="18"/>
  <c r="CJ44" i="18"/>
</calcChain>
</file>

<file path=xl/sharedStrings.xml><?xml version="1.0" encoding="utf-8"?>
<sst xmlns="http://schemas.openxmlformats.org/spreadsheetml/2006/main" count="223" uniqueCount="141">
  <si>
    <t>CALCULETTE CDC (Construction)</t>
  </si>
  <si>
    <t>Zone de loyers</t>
  </si>
  <si>
    <t>Zone A</t>
  </si>
  <si>
    <t>PLUS</t>
  </si>
  <si>
    <t>PLAI</t>
  </si>
  <si>
    <t>PLS</t>
  </si>
  <si>
    <t>PLI</t>
  </si>
  <si>
    <t>Total</t>
  </si>
  <si>
    <t>Nombre de logements de l'opération</t>
  </si>
  <si>
    <t>Surface utile totale (en m²)</t>
  </si>
  <si>
    <t>Zone Abis</t>
  </si>
  <si>
    <t>Zone B1</t>
  </si>
  <si>
    <t>Zone B2</t>
  </si>
  <si>
    <t>Zone C</t>
  </si>
  <si>
    <t>Renseignez les cellules en fond blanc</t>
  </si>
  <si>
    <t>Plan de financement</t>
  </si>
  <si>
    <t>Prix de revient (TTC)</t>
  </si>
  <si>
    <t>Fonds propres</t>
  </si>
  <si>
    <t>Dont prix de revient PLS</t>
  </si>
  <si>
    <t>Dont charge foncière</t>
  </si>
  <si>
    <t>Foncier finançable</t>
  </si>
  <si>
    <t>Prêts Foncier à saisir</t>
  </si>
  <si>
    <t>Prêts Construction</t>
  </si>
  <si>
    <t>Besoin de financement en prêts CDC</t>
  </si>
  <si>
    <t>Droit à PHB 2.0</t>
  </si>
  <si>
    <t>Droit à Booster</t>
  </si>
  <si>
    <t>Quotité de prêt PLS</t>
  </si>
  <si>
    <t>Autres prêts</t>
  </si>
  <si>
    <t>Subventions</t>
  </si>
  <si>
    <t>Livret A</t>
  </si>
  <si>
    <t>Dont subventions flêchées</t>
  </si>
  <si>
    <t>Dont autres prêts flêchés</t>
  </si>
  <si>
    <t>Charge foncière forfaitaire</t>
  </si>
  <si>
    <t>Droit à prêts Foncier</t>
  </si>
  <si>
    <t>Marge composite (prêts foncier)</t>
  </si>
  <si>
    <t>Taux moyen pondéré (prêts construction)</t>
  </si>
  <si>
    <t>Dont subventions fléchés, dont autres prêts fléchés</t>
  </si>
  <si>
    <t>Prêts construction</t>
  </si>
  <si>
    <t xml:space="preserve">La calculette ventile votre besoin de financement en prêts CDC entre les différentes typologies de prêts à l'échelle d'une opération mixte. </t>
  </si>
  <si>
    <t>Droit à Booster et droit à PHB 2.0</t>
  </si>
  <si>
    <t xml:space="preserve">Les nombres de logements renseignés permettent de calculer le droit à Booster et le droit à PHB 2.0. </t>
  </si>
  <si>
    <t>Surface utile</t>
  </si>
  <si>
    <t>Charge foncière, charge foncière forfaitaire et foncier finançable</t>
  </si>
  <si>
    <t>Le foncier finançable est égal à la charge foncière, déduction faite de la quotité des subventions.</t>
  </si>
  <si>
    <t>Le droit à prêts foncier correspond au foncier finançable répartis au prorata de la surface utile de chaque typologie de logements.</t>
  </si>
  <si>
    <t>Le prêt foncier saisi peut être inférieur ou égal au droit à prêt foncier.</t>
  </si>
  <si>
    <t>Le droit à Booster est de 15 000 € par logement (hors PLI).</t>
  </si>
  <si>
    <t>Le prêt PLS doit être compris entre 51 et 55% du prix de revient et le besoin de financement restant est financé en CPLS.</t>
  </si>
  <si>
    <t>En construction, la charge foncière doit être renseignée. En VEFA et acquisition-amélioration, la charge foncière correspond à un montant forfaitaire dépendant de la zone (45% du prix de revient en zone Abis, 35% en zone A, 30% en zone B1, 25% en zone B2 et 20% en zone C).</t>
  </si>
  <si>
    <t>Droits à prêts foncier et prêts foncier à saisir</t>
  </si>
  <si>
    <t>Financements non fléchés</t>
  </si>
  <si>
    <t>Autres prêts et subventions fléchés</t>
  </si>
  <si>
    <t>Autres prêts non fléchés</t>
  </si>
  <si>
    <t>Il s'agit des subventions et autres prêts explicitement fléchés vers une typologie de logements (ex : prêts Action Logement, ANRU, CPAM, FEDER). Un prêt d'une banque commerciale ne peut pas être fléché. En l'absence des prêts et subventions explicitement fléchés, il faut laisser ces cases vides.</t>
  </si>
  <si>
    <t>NE PAS DIFFUSER A L'EXTERNE - Calculs intermédiaires pour un usage interne CDC uniquement</t>
  </si>
  <si>
    <t xml:space="preserve"> Cas où les prêts construction sont négatifs redressement à la surface utile </t>
  </si>
  <si>
    <t>Prêts construction redressés</t>
  </si>
  <si>
    <t xml:space="preserve">Prix de revient 
</t>
  </si>
  <si>
    <t>Somme des financements non fléchés redressés</t>
  </si>
  <si>
    <r>
      <rPr>
        <b/>
        <sz val="10"/>
        <color theme="1"/>
        <rFont val="Calibri"/>
        <family val="2"/>
        <scheme val="minor"/>
      </rPr>
      <t xml:space="preserve">A noter, dans le cas d'une opération en PLS uniquement, </t>
    </r>
    <r>
      <rPr>
        <sz val="10"/>
        <color theme="1"/>
        <rFont val="Calibri"/>
        <family val="2"/>
        <scheme val="minor"/>
      </rPr>
      <t>les autres prêts de l'opération doivent être renseignés à la fois dans la case "autres prêts" du plan de financement général et dans la case "dont autres prêts fléchés" de la ligne PLS.</t>
    </r>
  </si>
  <si>
    <t>Versions</t>
  </si>
  <si>
    <r>
      <t>Du 1</t>
    </r>
    <r>
      <rPr>
        <i/>
        <vertAlign val="superscript"/>
        <sz val="10"/>
        <color theme="1"/>
        <rFont val="Calibri"/>
        <family val="2"/>
        <scheme val="minor"/>
      </rPr>
      <t>er</t>
    </r>
    <r>
      <rPr>
        <i/>
        <sz val="10"/>
        <color theme="1"/>
        <rFont val="Calibri"/>
        <family val="2"/>
        <scheme val="minor"/>
      </rPr>
      <t xml:space="preserve"> février 2020</t>
    </r>
  </si>
  <si>
    <t>Du 21 septembre 2020</t>
  </si>
  <si>
    <t>- Correction des cas de résultats négatifs sur les prêts construction
- Affichage d'un message d'erreur dans le cas d'un surfinancement</t>
  </si>
  <si>
    <t>X</t>
  </si>
  <si>
    <t>- Introduction de l'option d'affectation du PHB 2.0 / Booster au PLS</t>
  </si>
  <si>
    <r>
      <rPr>
        <i/>
        <sz val="10"/>
        <color theme="1"/>
        <rFont val="Calibri"/>
        <family val="2"/>
      </rPr>
      <t xml:space="preserve">- </t>
    </r>
    <r>
      <rPr>
        <i/>
        <sz val="10"/>
        <color theme="1"/>
        <rFont val="Calibri"/>
        <family val="2"/>
        <scheme val="minor"/>
      </rPr>
      <t>Nombre de logements jeunes : répartition par typologie de logements et calcul du bonus pour la tranche 2 du PHB 2.0</t>
    </r>
  </si>
  <si>
    <t>Taux du PLAI</t>
  </si>
  <si>
    <t>Taux du PLUS</t>
  </si>
  <si>
    <t>Taux du PLS</t>
  </si>
  <si>
    <t>Taux du PLI</t>
  </si>
  <si>
    <t>Du 18 mars 2021</t>
  </si>
  <si>
    <t>Dont nombre de logements jeunes pour les tranches 2 et 3 du PHB 2.0</t>
  </si>
  <si>
    <t>Du 5 octobre 2021</t>
  </si>
  <si>
    <t xml:space="preserve">- Bonus jeunes du PHB 2.0 : précision pour indiquer que cela concerne également la tranche 3 du PHB 2.0
- Mention du financement en éco-prêt de l'acquisition amélioration 
- Correction du prêt foncier dans le cas de prêts construction redressés négatifs </t>
  </si>
  <si>
    <r>
      <t>Du 1</t>
    </r>
    <r>
      <rPr>
        <i/>
        <vertAlign val="superscript"/>
        <sz val="10"/>
        <color theme="1"/>
        <rFont val="Calibri"/>
        <family val="2"/>
        <scheme val="minor"/>
      </rPr>
      <t>er</t>
    </r>
    <r>
      <rPr>
        <i/>
        <sz val="10"/>
        <color theme="1"/>
        <rFont val="Calibri"/>
        <family val="2"/>
        <scheme val="minor"/>
      </rPr>
      <t xml:space="preserve"> février 2022</t>
    </r>
  </si>
  <si>
    <t>Oui</t>
  </si>
  <si>
    <r>
      <t>Du 1</t>
    </r>
    <r>
      <rPr>
        <i/>
        <vertAlign val="superscript"/>
        <sz val="10"/>
        <color theme="1"/>
        <rFont val="Calibri"/>
        <family val="2"/>
        <scheme val="minor"/>
      </rPr>
      <t>er</t>
    </r>
    <r>
      <rPr>
        <i/>
        <sz val="10"/>
        <color theme="1"/>
        <rFont val="Calibri"/>
        <family val="2"/>
        <scheme val="minor"/>
      </rPr>
      <t xml:space="preserve"> juillet 2022</t>
    </r>
  </si>
  <si>
    <t>- Application des marges de la grille tarifaire en vigueur suite déplafonnement du taux de l'usure pour les OLS</t>
  </si>
  <si>
    <r>
      <t>Du 1</t>
    </r>
    <r>
      <rPr>
        <i/>
        <vertAlign val="superscript"/>
        <sz val="10"/>
        <color theme="1"/>
        <rFont val="Calibri"/>
        <family val="2"/>
        <scheme val="minor"/>
      </rPr>
      <t xml:space="preserve">er </t>
    </r>
    <r>
      <rPr>
        <i/>
        <sz val="10"/>
        <color theme="1"/>
        <rFont val="Calibri"/>
        <family val="2"/>
        <scheme val="minor"/>
      </rPr>
      <t>août 2022</t>
    </r>
  </si>
  <si>
    <t>Non</t>
  </si>
  <si>
    <t>Pour intégration du "bonus jeune" de 5000 €/logement des tranches 2 et 3 du PHB 2.0, renseigner le nombre de logements PLUS, PLAI ou PLS fléchés jeunes dans l'agrément ou intégrés à une structure collective jeunes (résidence universitaire, FJT…)</t>
  </si>
  <si>
    <t>Du 9 août 2022</t>
  </si>
  <si>
    <t xml:space="preserve"> - Calcul de la marge composite en VEFA corrigé</t>
  </si>
  <si>
    <t>- Mise à jour du taux du livret A</t>
  </si>
  <si>
    <t>- Mise à jour du taux du livret A
- Ajout du PLUS Horizen</t>
  </si>
  <si>
    <r>
      <t>Du 1</t>
    </r>
    <r>
      <rPr>
        <i/>
        <vertAlign val="superscript"/>
        <sz val="10"/>
        <color theme="1"/>
        <rFont val="Calibri"/>
        <family val="2"/>
        <scheme val="minor"/>
      </rPr>
      <t xml:space="preserve">er </t>
    </r>
    <r>
      <rPr>
        <i/>
        <sz val="10"/>
        <color theme="1"/>
        <rFont val="Calibri"/>
        <family val="2"/>
        <scheme val="minor"/>
      </rPr>
      <t>février 2023</t>
    </r>
  </si>
  <si>
    <t>Dont nombre de logements éligibles au PHB 2.0 constructions vertes</t>
  </si>
  <si>
    <t>Droit à PHB 2.0 constructions vertes</t>
  </si>
  <si>
    <t>Listes déroulantes</t>
  </si>
  <si>
    <t>Eligible Bonus Energie PHB 2.0 constructions vertes :</t>
  </si>
  <si>
    <t>Droit à PHB 2.0 bonus jeune</t>
  </si>
  <si>
    <t>Les prêts PHB 2.0, PHB 2.0 constructions vertes et Booster saisis peuvent être inférieurs ou égaux aux droits calculés.</t>
  </si>
  <si>
    <t>- Introduction du PHB 2.0 constructions vertes</t>
  </si>
  <si>
    <t>CPLS</t>
  </si>
  <si>
    <t>Du 23 février 2023</t>
  </si>
  <si>
    <t>Le droit à PHB 2.0 est de 9 000 € par logement en zones A et Abis, 6 500 € en zone B1 et 5 000 € en zones B2 et C (hors PLI).
Le droit à PHB 2.0 constructions vertes est de 12 000€ par logement et peut être augmenté de 4 000€ par logement éligible au bonus énergie. 
Pour pouvoir obtenir une ligne de PHB 2.0 ou de PHB 2.0 constructions vertes, le bailleur doit disposer d'une enveloppe dédiée. Le "bonus jeune" de 5000 €/logement n'est valable que pour les bailleurs disposant d'enveloppes de PHB 2.0 tranche 2 et/ou 3.</t>
  </si>
  <si>
    <t>Du 11 octobre 2023</t>
  </si>
  <si>
    <t>- Correction d'un cas de minoration du prêt PLI</t>
  </si>
  <si>
    <t>Du 23 novembre 2023</t>
  </si>
  <si>
    <t>- Application de la baisse de marge sur le PLAI à TLA-0,40% pour le calcul de la marge composite et du taux moyen pondéré des prêts construction</t>
  </si>
  <si>
    <t>Du 4 décembre 2023</t>
  </si>
  <si>
    <t>- Application du calcul de la marge composite toutes zones confondues (y compris B2 et C)</t>
  </si>
  <si>
    <t xml:space="preserve"> </t>
  </si>
  <si>
    <t>Du 26 février 2024</t>
  </si>
  <si>
    <t>- Ajout du PLUS Constructions vertes</t>
  </si>
  <si>
    <t>PLUS Constructions vertes</t>
  </si>
  <si>
    <t>Taux du PLUS constructions vertes</t>
  </si>
  <si>
    <t xml:space="preserve">Taux </t>
  </si>
  <si>
    <t>Marge</t>
  </si>
  <si>
    <r>
      <t>PLUS Constructions vertes ?</t>
    </r>
    <r>
      <rPr>
        <i/>
        <sz val="9"/>
        <color theme="1"/>
        <rFont val="Calibri"/>
        <family val="2"/>
        <scheme val="minor"/>
      </rPr>
      <t xml:space="preserve"> (Cf. guide d'utilisation)</t>
    </r>
  </si>
  <si>
    <r>
      <t>Avec une enveloppe totale de deux milliards d’euros</t>
    </r>
    <r>
      <rPr>
        <sz val="11"/>
        <color theme="1"/>
        <rFont val="Calibri"/>
        <family val="2"/>
        <scheme val="minor"/>
      </rPr>
      <t>,</t>
    </r>
    <r>
      <rPr>
        <sz val="10"/>
        <color theme="1"/>
        <rFont val="Calibri"/>
        <family val="2"/>
        <scheme val="minor"/>
      </rPr>
      <t xml:space="preserve"> le prêt PLUS Constructions vertes est destiné au financement des opérations PLUS les plus vertueuses d’un point de vue environnemental. La tarification à TLA + 0,20% (au lieu de TLA + 0,60%) s'applique aux opérations éligibles - atteignant le(s) seuil(s) 2025 de la RE2020 - à partir du 26 février 2024. A noter que cette tarification s'applique au prêt foncier et au prêt construction.</t>
    </r>
  </si>
  <si>
    <t>SU de chaque typologie, si nulle, prêt construction nul</t>
  </si>
  <si>
    <t>Subventions non fléchées</t>
  </si>
  <si>
    <t>Montant du PLI CDC et autres prêts &gt; 90% PV PLI (à réimputer sur les FP)+ Pris le prêts CDC avant redressement car sinon trop compliqué, formule circulaire</t>
  </si>
  <si>
    <t>Fonds propres modifiés pour ratio max 90% prêts PLI</t>
  </si>
  <si>
    <t>1. Calcul du foncier</t>
  </si>
  <si>
    <t>2. correction eventuelle sur prêt foncier poour avoir prêt construction &gt;0</t>
  </si>
  <si>
    <t>3. calcul du PLI initial</t>
  </si>
  <si>
    <t>4. calcul du prêt construction simplement : par typologie, prix de revient donné ou calculé moins les financements dispo + correction sur le PLI si prêts dépassent 90% PV</t>
  </si>
  <si>
    <t>5. modif pour redresser en série et éviter d'avoir des prêts négatifs (à cause de la quotité min du PLS peut donner du négatif ailleurs donc on refait plusieurs fois la même manip : s'il y a un prêt négatif, montant se met en ligne 61 et doit être réalloué. (pas pris le cas où à force de redressement le prêt PLI passe au-dessus de 90% de prêts)</t>
  </si>
  <si>
    <t>Cette donnée permet de ventiler les prêts construction et foncier entre typologies. 
Les prêts PLUS/PLAI/PLS/PLI sont répartis au prorata de la surface utile des logements, modulo les prix de revient PLS, PLI et le fléchage de certains prêts et subventions. 
Si la surface utile n'est pas renseignée, le nombre de logements sert de clé de répartition des prêts mais uniquement à titre indicatif. L'information sur la surface utile est nécessaire pour la demande de prêt.</t>
  </si>
  <si>
    <t>Du 20 mai 2024</t>
  </si>
  <si>
    <t>CALCULETTE CDC (VEFA &amp; Acquisition-Amélioration*)</t>
  </si>
  <si>
    <t>*Vos opérations d'acquisition-amélioration avec travaux d'amélioration énergétique peuvent également être éligibles à l'éco-prêt (offre n'apparaissant pas dans cette calculette dédiée aux prêts construction).</t>
  </si>
  <si>
    <t>Dans les opérations mixtes, le prix de revient du PLS doit être cohérent avec une répartition du prix de revient total à la surface utile.  Il est néanmoins possible de saisir un prix de revient légèrement différent du fait des spécificités des logements.</t>
  </si>
  <si>
    <t>Prix de revient PLS</t>
  </si>
  <si>
    <t>Logement intermédiaire et PLI</t>
  </si>
  <si>
    <t xml:space="preserve">Dans le cadre d'une opération mixte intégrant du logement locatif intermédiaire (LLI), il n'est pas obligatoire d'intégrer le LLI dans la calculette lorsque le prix de revient du LLI est bien indiqué dans l'acte VEFA. </t>
  </si>
  <si>
    <t>Les prêts construction sont calculés au prorata de la surface utile des logements, modulo les prix de revient PLS et le fléchage de certains prêts et subventions.</t>
  </si>
  <si>
    <t>- Intégration de la limite sur les prêts de financement du LLI (CDC et hors CDC) de maximum 90% du prix de revient du LLI</t>
  </si>
  <si>
    <t>L'ensemble des prêts de financement du LLI (PLI CDC et prêts hors CDC) ne peut excéder 90 % du prix de revient du LLI.</t>
  </si>
  <si>
    <t>prêt PLUs construction avant PLUs horize n(pour déduire le plus construction quand du PLUS horizen est pris)</t>
  </si>
  <si>
    <t>- Correctif sur le message d'erreur pour les prêts de financement LLI &gt; 90% du prix de revient du LLI
- Suppression du PLUS Horizen</t>
  </si>
  <si>
    <t>Du 18 décembre 2024</t>
  </si>
  <si>
    <t>-Mise à jour du taux du livret A</t>
  </si>
  <si>
    <r>
      <t>Du 1</t>
    </r>
    <r>
      <rPr>
        <i/>
        <vertAlign val="superscript"/>
        <sz val="10"/>
        <color theme="1"/>
        <rFont val="Calibri"/>
        <family val="2"/>
        <scheme val="minor"/>
      </rPr>
      <t>er</t>
    </r>
    <r>
      <rPr>
        <i/>
        <sz val="10"/>
        <color theme="1"/>
        <rFont val="Calibri"/>
        <family val="2"/>
        <scheme val="minor"/>
      </rPr>
      <t xml:space="preserve"> février 2025</t>
    </r>
  </si>
  <si>
    <t>-Retour au taux TLA-0,20% pour le PLAI pour le calcul de la marge composite et du taux moyen pondéré des prêts construction</t>
  </si>
  <si>
    <r>
      <t>Du 1</t>
    </r>
    <r>
      <rPr>
        <i/>
        <vertAlign val="superscript"/>
        <sz val="10"/>
        <color theme="1"/>
        <rFont val="Calibri"/>
        <family val="2"/>
        <scheme val="minor"/>
      </rPr>
      <t>er</t>
    </r>
    <r>
      <rPr>
        <i/>
        <sz val="10"/>
        <color theme="1"/>
        <rFont val="Calibri"/>
        <family val="2"/>
        <scheme val="minor"/>
      </rPr>
      <t xml:space="preserve"> mars 2025</t>
    </r>
  </si>
  <si>
    <r>
      <t>Du 1</t>
    </r>
    <r>
      <rPr>
        <i/>
        <vertAlign val="superscript"/>
        <sz val="10"/>
        <color theme="1"/>
        <rFont val="Calibri"/>
        <family val="2"/>
        <scheme val="minor"/>
      </rPr>
      <t>er</t>
    </r>
    <r>
      <rPr>
        <i/>
        <sz val="10"/>
        <color theme="1"/>
        <rFont val="Calibri"/>
        <family val="2"/>
        <scheme val="minor"/>
      </rPr>
      <t xml:space="preserve"> août 2025</t>
    </r>
  </si>
  <si>
    <t>Version du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</si>
</sst>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 _€_-;\-* #,##0.00\ _€_-;_-* &quot;-&quot;??\ _€_-;_-@_-"/>
    <numFmt numFmtId="166" formatCode="_-* #,##0\ &quot;€&quot;_-;\-* #,##0\ &quot;€&quot;_-;_-* &quot;-&quot;??\ &quot;€&quot;_-;_-@_-"/>
    <numFmt numFmtId="167" formatCode="_-* #,##0\ _€_-;\-* #,##0\ _€_-;_-* &quot;-&quot;??\ _€_-;_-@_-"/>
    <numFmt numFmtId="168" formatCode="#,##0\ &quot;€&quot;"/>
    <numFmt numFmtId="169" formatCode="#,##0.00\ &quot;€&quot;"/>
  </numFmts>
  <fonts count="48" x14ac:knownFonts="1">
    <font>
      <sz val="11"/>
      <color theme="1"/>
      <name val="Calibri"/>
      <family val="2"/>
      <scheme val="minor"/>
    </font>
    <font>
      <sz val="11"/>
      <color theme="1"/>
      <name val="Calibri"/>
      <family val="2"/>
      <scheme val="minor"/>
    </font>
    <font>
      <b/>
      <sz val="18"/>
      <color theme="1"/>
      <name val="Calibri"/>
      <family val="2"/>
      <scheme val="minor"/>
    </font>
    <font>
      <b/>
      <sz val="12"/>
      <color theme="0"/>
      <name val="Calibri"/>
      <family val="2"/>
      <scheme val="minor"/>
    </font>
    <font>
      <sz val="9"/>
      <color theme="1"/>
      <name val="Calibri"/>
      <family val="2"/>
      <scheme val="minor"/>
    </font>
    <font>
      <sz val="14"/>
      <color theme="0"/>
      <name val="Raleway SemiBold"/>
      <family val="2"/>
    </font>
    <font>
      <sz val="10"/>
      <color rgb="FF002060"/>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9"/>
      <name val="Calibri"/>
      <family val="2"/>
      <scheme val="minor"/>
    </font>
    <font>
      <b/>
      <sz val="9"/>
      <color theme="1"/>
      <name val="Calibri"/>
      <family val="2"/>
      <scheme val="minor"/>
    </font>
    <font>
      <sz val="9"/>
      <color theme="0" tint="-0.499984740745262"/>
      <name val="Calibri"/>
      <family val="2"/>
      <scheme val="minor"/>
    </font>
    <font>
      <sz val="10"/>
      <color theme="0"/>
      <name val="Raleway SemiBold"/>
      <family val="2"/>
    </font>
    <font>
      <b/>
      <sz val="10"/>
      <color theme="0"/>
      <name val="Calibri"/>
      <family val="2"/>
      <scheme val="minor"/>
    </font>
    <font>
      <sz val="10"/>
      <color rgb="FFFF0000"/>
      <name val="Calibri"/>
      <family val="2"/>
      <scheme val="minor"/>
    </font>
    <font>
      <sz val="9"/>
      <color theme="0" tint="-0.249977111117893"/>
      <name val="Calibri"/>
      <family val="2"/>
      <scheme val="minor"/>
    </font>
    <font>
      <b/>
      <sz val="9"/>
      <name val="Calibri"/>
      <family val="2"/>
      <scheme val="minor"/>
    </font>
    <font>
      <sz val="11"/>
      <color rgb="FFFF0000"/>
      <name val="Calibri"/>
      <family val="2"/>
      <scheme val="minor"/>
    </font>
    <font>
      <b/>
      <sz val="10"/>
      <color theme="0" tint="-0.249977111117893"/>
      <name val="Calibri"/>
      <family val="2"/>
      <scheme val="minor"/>
    </font>
    <font>
      <sz val="10"/>
      <color theme="0" tint="-0.249977111117893"/>
      <name val="Calibri"/>
      <family val="2"/>
      <scheme val="minor"/>
    </font>
    <font>
      <sz val="11"/>
      <color theme="0" tint="-0.249977111117893"/>
      <name val="Calibri"/>
      <family val="2"/>
      <scheme val="minor"/>
    </font>
    <font>
      <sz val="8"/>
      <name val="Verdana"/>
      <family val="2"/>
    </font>
    <font>
      <sz val="9"/>
      <color rgb="FFFF0000"/>
      <name val="Calibri"/>
      <family val="2"/>
      <scheme val="minor"/>
    </font>
    <font>
      <b/>
      <sz val="9"/>
      <color theme="0" tint="-0.249977111117893"/>
      <name val="Calibri"/>
      <family val="2"/>
      <scheme val="minor"/>
    </font>
    <font>
      <i/>
      <sz val="10"/>
      <color rgb="FFFF0000"/>
      <name val="Calibri"/>
      <family val="2"/>
      <scheme val="minor"/>
    </font>
    <font>
      <i/>
      <sz val="8"/>
      <name val="Calibri"/>
      <family val="2"/>
      <scheme val="minor"/>
    </font>
    <font>
      <i/>
      <sz val="8"/>
      <color theme="1"/>
      <name val="Calibri"/>
      <family val="2"/>
      <scheme val="minor"/>
    </font>
    <font>
      <i/>
      <sz val="11"/>
      <color theme="1"/>
      <name val="Calibri"/>
      <family val="2"/>
      <scheme val="minor"/>
    </font>
    <font>
      <i/>
      <sz val="9"/>
      <color theme="1"/>
      <name val="Calibri"/>
      <family val="2"/>
      <scheme val="minor"/>
    </font>
    <font>
      <b/>
      <sz val="11"/>
      <color theme="0"/>
      <name val="Calibri"/>
      <family val="2"/>
      <scheme val="minor"/>
    </font>
    <font>
      <i/>
      <sz val="10"/>
      <color theme="1"/>
      <name val="Calibri"/>
      <family val="2"/>
      <scheme val="minor"/>
    </font>
    <font>
      <i/>
      <sz val="9"/>
      <color theme="1"/>
      <name val="Calibri Light"/>
      <family val="2"/>
      <scheme val="major"/>
    </font>
    <font>
      <i/>
      <sz val="9"/>
      <name val="Calibri"/>
      <family val="2"/>
      <scheme val="minor"/>
    </font>
    <font>
      <i/>
      <sz val="9"/>
      <color theme="1" tint="0.499984740745262"/>
      <name val="Calibri"/>
      <family val="2"/>
      <scheme val="minor"/>
    </font>
    <font>
      <i/>
      <vertAlign val="superscript"/>
      <sz val="10"/>
      <color theme="1"/>
      <name val="Calibri"/>
      <family val="2"/>
      <scheme val="minor"/>
    </font>
    <font>
      <i/>
      <sz val="10"/>
      <color theme="1"/>
      <name val="Calibri"/>
      <family val="2"/>
    </font>
    <font>
      <sz val="11"/>
      <name val="Calibri"/>
      <family val="2"/>
      <scheme val="minor"/>
    </font>
    <font>
      <sz val="7"/>
      <name val="Calibri"/>
      <family val="2"/>
      <scheme val="minor"/>
    </font>
    <font>
      <sz val="9"/>
      <name val="Wingdings 2"/>
      <family val="1"/>
      <charset val="2"/>
    </font>
    <font>
      <i/>
      <sz val="9"/>
      <color theme="9"/>
      <name val="Calibri"/>
      <family val="2"/>
      <scheme val="minor"/>
    </font>
    <font>
      <b/>
      <sz val="8"/>
      <name val="Calibri"/>
      <family val="2"/>
      <scheme val="minor"/>
    </font>
    <font>
      <b/>
      <sz val="11"/>
      <name val="Calibri"/>
      <family val="2"/>
      <scheme val="minor"/>
    </font>
    <font>
      <sz val="8"/>
      <name val="Calibri"/>
      <family val="2"/>
      <scheme val="minor"/>
    </font>
    <font>
      <sz val="9"/>
      <color rgb="FFC00000"/>
      <name val="Calibri"/>
      <family val="2"/>
      <scheme val="minor"/>
    </font>
    <font>
      <b/>
      <sz val="9"/>
      <color rgb="FFC00000"/>
      <name val="Calibri"/>
      <family val="2"/>
      <scheme val="minor"/>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bgColor indexed="64"/>
      </patternFill>
    </fill>
    <fill>
      <patternFill patternType="solid">
        <fgColor theme="5"/>
        <bgColor indexed="64"/>
      </patternFill>
    </fill>
    <fill>
      <patternFill patternType="solid">
        <fgColor theme="0" tint="-0.14999847407452621"/>
        <bgColor indexed="64"/>
      </patternFill>
    </fill>
    <fill>
      <patternFill patternType="solid">
        <fgColor rgb="FFC00000"/>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theme="0" tint="-0.249977111117893"/>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medium">
        <color rgb="FFFF0000"/>
      </top>
      <bottom/>
      <diagonal/>
    </border>
    <border>
      <left/>
      <right/>
      <top style="thin">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77">
    <xf numFmtId="0" fontId="0" fillId="0" borderId="0" xfId="0"/>
    <xf numFmtId="0" fontId="0" fillId="2" borderId="0" xfId="0" applyFill="1"/>
    <xf numFmtId="164" fontId="10" fillId="4" borderId="0" xfId="3" applyNumberFormat="1" applyFont="1" applyFill="1" applyBorder="1" applyAlignment="1" applyProtection="1">
      <alignment horizontal="center" vertical="center" wrapText="1"/>
      <protection hidden="1"/>
    </xf>
    <xf numFmtId="166" fontId="4" fillId="4" borderId="0" xfId="3" applyNumberFormat="1" applyFont="1" applyFill="1" applyBorder="1" applyAlignment="1" applyProtection="1">
      <alignment horizontal="center" vertical="center" wrapText="1"/>
      <protection hidden="1"/>
    </xf>
    <xf numFmtId="0" fontId="0" fillId="2" borderId="12" xfId="0" applyFill="1" applyBorder="1"/>
    <xf numFmtId="9" fontId="23" fillId="2" borderId="12" xfId="1" applyNumberFormat="1" applyFont="1" applyFill="1" applyBorder="1" applyAlignment="1">
      <alignment horizontal="center" vertical="center"/>
    </xf>
    <xf numFmtId="10" fontId="0" fillId="2" borderId="12" xfId="0" applyNumberFormat="1" applyFill="1" applyBorder="1"/>
    <xf numFmtId="0" fontId="7" fillId="2" borderId="0" xfId="0" applyFont="1" applyFill="1" applyAlignment="1">
      <alignment vertical="center"/>
    </xf>
    <xf numFmtId="0" fontId="7" fillId="2" borderId="0" xfId="0" applyFont="1" applyFill="1"/>
    <xf numFmtId="0" fontId="10" fillId="8" borderId="0" xfId="0" applyFont="1" applyFill="1" applyAlignment="1">
      <alignment vertical="center" wrapText="1"/>
    </xf>
    <xf numFmtId="0" fontId="7" fillId="2" borderId="0" xfId="0" applyFont="1" applyFill="1" applyAlignment="1">
      <alignment horizontal="left" vertical="center" indent="1"/>
    </xf>
    <xf numFmtId="0" fontId="7" fillId="2" borderId="0" xfId="0" applyFont="1" applyFill="1" applyAlignment="1">
      <alignment horizontal="left" vertical="center" wrapText="1" indent="1"/>
    </xf>
    <xf numFmtId="0" fontId="10" fillId="8" borderId="0" xfId="0" applyFont="1" applyFill="1" applyAlignment="1">
      <alignment vertical="center"/>
    </xf>
    <xf numFmtId="0" fontId="26" fillId="2" borderId="0" xfId="0" applyFont="1" applyFill="1"/>
    <xf numFmtId="0" fontId="7" fillId="2" borderId="0" xfId="0" applyFont="1" applyFill="1" applyAlignment="1">
      <alignment vertical="center" wrapText="1"/>
    </xf>
    <xf numFmtId="0" fontId="7" fillId="3" borderId="0" xfId="0" applyFont="1" applyFill="1" applyBorder="1" applyProtection="1">
      <protection hidden="1"/>
    </xf>
    <xf numFmtId="0" fontId="7" fillId="3" borderId="0" xfId="0" applyFont="1" applyFill="1" applyBorder="1" applyAlignment="1" applyProtection="1">
      <alignment vertical="center"/>
      <protection hidden="1"/>
    </xf>
    <xf numFmtId="0" fontId="7" fillId="2" borderId="0" xfId="0" applyFont="1" applyFill="1" applyProtection="1">
      <protection hidden="1"/>
    </xf>
    <xf numFmtId="0" fontId="6" fillId="2" borderId="0" xfId="0" applyFont="1" applyFill="1" applyBorder="1" applyProtection="1">
      <protection hidden="1"/>
    </xf>
    <xf numFmtId="0" fontId="7"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Protection="1">
      <protection hidden="1"/>
    </xf>
    <xf numFmtId="0" fontId="8" fillId="2" borderId="8" xfId="0" applyFont="1" applyFill="1" applyBorder="1" applyProtection="1">
      <protection hidden="1"/>
    </xf>
    <xf numFmtId="0" fontId="11" fillId="2" borderId="0" xfId="0" applyFont="1" applyFill="1" applyBorder="1" applyProtection="1">
      <protection hidden="1"/>
    </xf>
    <xf numFmtId="0" fontId="13" fillId="2" borderId="0" xfId="0" applyFont="1"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5" fillId="2" borderId="0" xfId="0" applyFont="1" applyFill="1" applyBorder="1" applyAlignment="1" applyProtection="1">
      <alignment vertical="center" wrapText="1"/>
      <protection hidden="1"/>
    </xf>
    <xf numFmtId="0" fontId="7" fillId="4" borderId="0" xfId="0" applyFont="1" applyFill="1" applyBorder="1" applyProtection="1">
      <protection hidden="1"/>
    </xf>
    <xf numFmtId="0" fontId="15" fillId="4"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horizontal="right"/>
      <protection hidden="1"/>
    </xf>
    <xf numFmtId="0" fontId="7" fillId="4" borderId="0" xfId="0" applyFont="1" applyFill="1" applyBorder="1" applyAlignment="1" applyProtection="1">
      <alignment horizontal="right" vertical="center"/>
      <protection hidden="1"/>
    </xf>
    <xf numFmtId="166" fontId="4" fillId="4" borderId="0" xfId="5" applyNumberFormat="1" applyFont="1" applyFill="1" applyBorder="1" applyAlignment="1" applyProtection="1">
      <alignment horizontal="center" vertical="center" wrapText="1"/>
      <protection hidden="1"/>
    </xf>
    <xf numFmtId="166" fontId="4" fillId="4" borderId="0" xfId="0" applyNumberFormat="1" applyFont="1" applyFill="1" applyBorder="1" applyProtection="1">
      <protection hidden="1"/>
    </xf>
    <xf numFmtId="0" fontId="7" fillId="4" borderId="0" xfId="0" applyFont="1" applyFill="1" applyProtection="1">
      <protection hidden="1"/>
    </xf>
    <xf numFmtId="166" fontId="4" fillId="4" borderId="0" xfId="0" applyNumberFormat="1" applyFont="1" applyFill="1" applyProtection="1">
      <protection hidden="1"/>
    </xf>
    <xf numFmtId="0" fontId="10" fillId="4" borderId="0" xfId="0" applyFont="1" applyFill="1" applyBorder="1" applyProtection="1">
      <protection hidden="1"/>
    </xf>
    <xf numFmtId="166" fontId="12" fillId="4" borderId="0" xfId="0" applyNumberFormat="1" applyFont="1" applyFill="1" applyBorder="1" applyProtection="1">
      <protection hidden="1"/>
    </xf>
    <xf numFmtId="0" fontId="16" fillId="4" borderId="0" xfId="0" applyFont="1" applyFill="1" applyBorder="1" applyProtection="1">
      <protection hidden="1"/>
    </xf>
    <xf numFmtId="0" fontId="7" fillId="4" borderId="0" xfId="0" applyFont="1" applyFill="1" applyBorder="1" applyAlignment="1" applyProtection="1">
      <alignment wrapText="1"/>
      <protection hidden="1"/>
    </xf>
    <xf numFmtId="0" fontId="18" fillId="2" borderId="0" xfId="0" applyFont="1" applyFill="1" applyBorder="1" applyProtection="1">
      <protection hidden="1"/>
    </xf>
    <xf numFmtId="0" fontId="21" fillId="4" borderId="0" xfId="0" applyFont="1" applyFill="1" applyBorder="1" applyProtection="1">
      <protection hidden="1"/>
    </xf>
    <xf numFmtId="0" fontId="17" fillId="4" borderId="0" xfId="0" applyFont="1" applyFill="1" applyBorder="1" applyProtection="1">
      <protection hidden="1"/>
    </xf>
    <xf numFmtId="0" fontId="0" fillId="3" borderId="0" xfId="0" applyFill="1" applyBorder="1" applyProtection="1">
      <protection hidden="1"/>
    </xf>
    <xf numFmtId="0" fontId="0" fillId="2" borderId="0" xfId="0" applyFill="1" applyBorder="1" applyProtection="1">
      <protection hidden="1"/>
    </xf>
    <xf numFmtId="0" fontId="0" fillId="2" borderId="0" xfId="0" applyFill="1" applyProtection="1">
      <protection hidden="1"/>
    </xf>
    <xf numFmtId="0" fontId="6" fillId="2" borderId="0" xfId="0" applyFont="1" applyFill="1" applyBorder="1" applyAlignment="1" applyProtection="1">
      <alignment horizontal="center" vertical="center"/>
      <protection hidden="1"/>
    </xf>
    <xf numFmtId="0" fontId="0" fillId="4" borderId="0" xfId="0" applyFill="1" applyProtection="1">
      <protection hidden="1"/>
    </xf>
    <xf numFmtId="0" fontId="0" fillId="4" borderId="0" xfId="0" applyFill="1" applyBorder="1" applyProtection="1">
      <protection hidden="1"/>
    </xf>
    <xf numFmtId="0" fontId="22" fillId="4" borderId="0" xfId="0" applyFont="1" applyFill="1" applyBorder="1" applyProtection="1">
      <protection hidden="1"/>
    </xf>
    <xf numFmtId="167" fontId="17" fillId="4" borderId="0" xfId="0" applyNumberFormat="1" applyFont="1" applyFill="1" applyBorder="1" applyAlignment="1" applyProtection="1">
      <protection hidden="1"/>
    </xf>
    <xf numFmtId="0" fontId="19" fillId="4" borderId="0" xfId="0" applyFont="1" applyFill="1" applyBorder="1" applyProtection="1">
      <protection hidden="1"/>
    </xf>
    <xf numFmtId="166" fontId="8" fillId="4" borderId="0" xfId="0" applyNumberFormat="1" applyFont="1" applyFill="1" applyBorder="1" applyAlignment="1" applyProtection="1">
      <alignment horizontal="center" vertical="center" wrapText="1"/>
      <protection hidden="1"/>
    </xf>
    <xf numFmtId="166" fontId="27" fillId="4" borderId="0" xfId="0" applyNumberFormat="1" applyFont="1" applyFill="1" applyBorder="1" applyAlignment="1" applyProtection="1">
      <alignment horizontal="center" vertical="center" wrapText="1"/>
      <protection hidden="1"/>
    </xf>
    <xf numFmtId="0" fontId="29" fillId="4" borderId="0" xfId="0" applyFont="1" applyFill="1" applyProtection="1">
      <protection hidden="1"/>
    </xf>
    <xf numFmtId="168" fontId="8" fillId="4" borderId="12" xfId="0" applyNumberFormat="1" applyFont="1" applyFill="1" applyBorder="1" applyAlignment="1" applyProtection="1">
      <alignment horizontal="center" vertical="center"/>
      <protection hidden="1"/>
    </xf>
    <xf numFmtId="166" fontId="8" fillId="4" borderId="0" xfId="0" applyNumberFormat="1" applyFont="1" applyFill="1" applyBorder="1" applyAlignment="1" applyProtection="1">
      <alignment horizontal="center" vertical="center"/>
      <protection hidden="1"/>
    </xf>
    <xf numFmtId="166" fontId="8" fillId="4" borderId="12" xfId="0" applyNumberFormat="1" applyFont="1" applyFill="1" applyBorder="1" applyAlignment="1" applyProtection="1">
      <alignment horizontal="center" vertical="center"/>
      <protection hidden="1"/>
    </xf>
    <xf numFmtId="166" fontId="27" fillId="4" borderId="0" xfId="0" applyNumberFormat="1" applyFont="1" applyFill="1" applyBorder="1" applyAlignment="1" applyProtection="1">
      <alignment horizontal="center" vertical="center"/>
      <protection hidden="1"/>
    </xf>
    <xf numFmtId="168" fontId="27" fillId="4" borderId="0" xfId="0"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alignment horizontal="center" vertical="center"/>
      <protection hidden="1"/>
    </xf>
    <xf numFmtId="167" fontId="27" fillId="4" borderId="0" xfId="1" applyNumberFormat="1" applyFont="1" applyFill="1" applyBorder="1" applyAlignment="1" applyProtection="1">
      <alignment horizontal="center" vertical="center"/>
      <protection hidden="1"/>
    </xf>
    <xf numFmtId="168" fontId="8" fillId="4" borderId="12" xfId="1" applyNumberFormat="1" applyFont="1" applyFill="1" applyBorder="1" applyAlignment="1" applyProtection="1">
      <alignment horizontal="center" vertical="center"/>
      <protection hidden="1"/>
    </xf>
    <xf numFmtId="167" fontId="9" fillId="4" borderId="0" xfId="1" applyNumberFormat="1" applyFont="1" applyFill="1" applyBorder="1" applyAlignment="1" applyProtection="1">
      <alignment horizontal="center" vertical="center"/>
      <protection hidden="1"/>
    </xf>
    <xf numFmtId="167" fontId="8" fillId="4" borderId="12" xfId="1"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wrapText="1"/>
      <protection hidden="1"/>
    </xf>
    <xf numFmtId="166" fontId="11" fillId="4" borderId="0" xfId="0" applyNumberFormat="1" applyFont="1" applyFill="1" applyBorder="1" applyProtection="1">
      <protection hidden="1"/>
    </xf>
    <xf numFmtId="0" fontId="27" fillId="4" borderId="0" xfId="0" applyNumberFormat="1" applyFont="1" applyFill="1" applyBorder="1" applyAlignment="1" applyProtection="1">
      <alignment horizontal="center" vertical="center"/>
      <protection hidden="1"/>
    </xf>
    <xf numFmtId="0" fontId="33" fillId="2" borderId="0" xfId="0" applyFont="1" applyFill="1" applyBorder="1" applyProtection="1">
      <protection hidden="1"/>
    </xf>
    <xf numFmtId="0" fontId="22" fillId="2" borderId="0" xfId="0" applyFont="1" applyFill="1" applyBorder="1" applyProtection="1">
      <protection hidden="1"/>
    </xf>
    <xf numFmtId="0" fontId="22" fillId="3" borderId="6" xfId="0" applyFont="1" applyFill="1" applyBorder="1" applyProtection="1">
      <protection hidden="1"/>
    </xf>
    <xf numFmtId="0" fontId="21" fillId="2" borderId="0" xfId="0" applyFont="1" applyFill="1" applyBorder="1" applyProtection="1">
      <protection hidden="1"/>
    </xf>
    <xf numFmtId="0" fontId="21" fillId="2" borderId="0" xfId="0" applyFont="1" applyFill="1" applyBorder="1" applyAlignment="1" applyProtection="1">
      <alignment horizontal="center" vertical="center"/>
      <protection hidden="1"/>
    </xf>
    <xf numFmtId="0" fontId="20" fillId="4" borderId="0" xfId="0" applyFont="1" applyFill="1" applyBorder="1" applyAlignment="1" applyProtection="1">
      <alignment horizontal="center" vertical="center" wrapText="1"/>
      <protection hidden="1"/>
    </xf>
    <xf numFmtId="164" fontId="20" fillId="4" borderId="0" xfId="3" applyNumberFormat="1" applyFont="1" applyFill="1" applyBorder="1" applyAlignment="1" applyProtection="1">
      <alignment horizontal="center" vertical="center" wrapText="1"/>
      <protection hidden="1"/>
    </xf>
    <xf numFmtId="0" fontId="21" fillId="4" borderId="0" xfId="0" applyFont="1" applyFill="1" applyBorder="1" applyAlignment="1" applyProtection="1">
      <alignment horizontal="right" vertical="center"/>
      <protection hidden="1"/>
    </xf>
    <xf numFmtId="0" fontId="22" fillId="2" borderId="0" xfId="0" applyFont="1" applyFill="1" applyProtection="1">
      <protection hidden="1"/>
    </xf>
    <xf numFmtId="1" fontId="11" fillId="2" borderId="0" xfId="0" applyNumberFormat="1" applyFont="1" applyFill="1" applyBorder="1" applyAlignment="1" applyProtection="1">
      <alignment horizontal="center" vertical="center"/>
      <protection locked="0"/>
    </xf>
    <xf numFmtId="1" fontId="18" fillId="2" borderId="0" xfId="3" applyNumberFormat="1" applyFont="1" applyFill="1" applyBorder="1" applyAlignment="1" applyProtection="1">
      <alignment horizontal="center" vertical="center" wrapText="1"/>
      <protection hidden="1"/>
    </xf>
    <xf numFmtId="14" fontId="0" fillId="2" borderId="0" xfId="0" applyNumberFormat="1" applyFill="1"/>
    <xf numFmtId="0" fontId="32" fillId="2" borderId="0" xfId="0" applyFont="1" applyFill="1" applyAlignment="1">
      <alignment vertical="center" wrapText="1"/>
    </xf>
    <xf numFmtId="0" fontId="32" fillId="2" borderId="0" xfId="0" applyFont="1" applyFill="1"/>
    <xf numFmtId="1" fontId="17" fillId="2" borderId="0" xfId="0" applyNumberFormat="1" applyFont="1" applyFill="1" applyBorder="1" applyAlignment="1" applyProtection="1">
      <alignment horizontal="center" vertical="center"/>
      <protection locked="0"/>
    </xf>
    <xf numFmtId="1" fontId="17" fillId="2" borderId="21" xfId="0" applyNumberFormat="1" applyFont="1" applyFill="1" applyBorder="1" applyAlignment="1" applyProtection="1">
      <alignment horizontal="center" vertical="center"/>
      <protection locked="0"/>
    </xf>
    <xf numFmtId="0" fontId="17" fillId="2" borderId="0" xfId="0" applyFont="1" applyFill="1" applyBorder="1" applyProtection="1">
      <protection hidden="1"/>
    </xf>
    <xf numFmtId="0" fontId="21" fillId="4" borderId="0" xfId="0" applyFont="1" applyFill="1" applyBorder="1" applyAlignment="1" applyProtection="1">
      <alignment vertical="center"/>
      <protection hidden="1"/>
    </xf>
    <xf numFmtId="0" fontId="21" fillId="4" borderId="0" xfId="0" applyFont="1" applyFill="1" applyProtection="1">
      <protection hidden="1"/>
    </xf>
    <xf numFmtId="0" fontId="20" fillId="4" borderId="0" xfId="0" applyFont="1" applyFill="1" applyBorder="1" applyProtection="1">
      <protection hidden="1"/>
    </xf>
    <xf numFmtId="0" fontId="8" fillId="4" borderId="0" xfId="0" applyFont="1" applyFill="1" applyBorder="1" applyProtection="1">
      <protection hidden="1"/>
    </xf>
    <xf numFmtId="166" fontId="18" fillId="4" borderId="0" xfId="0" applyNumberFormat="1" applyFont="1" applyFill="1" applyBorder="1" applyAlignment="1" applyProtection="1">
      <alignment horizontal="center" vertical="center"/>
      <protection hidden="1"/>
    </xf>
    <xf numFmtId="0" fontId="8" fillId="4" borderId="0" xfId="0" applyFont="1" applyFill="1" applyBorder="1" applyAlignment="1" applyProtection="1">
      <protection hidden="1"/>
    </xf>
    <xf numFmtId="0" fontId="9" fillId="4" borderId="0" xfId="0" applyFont="1" applyFill="1" applyBorder="1" applyAlignment="1" applyProtection="1">
      <alignment vertical="center"/>
      <protection hidden="1"/>
    </xf>
    <xf numFmtId="166" fontId="11" fillId="4" borderId="0" xfId="3" applyNumberFormat="1" applyFont="1" applyFill="1" applyBorder="1" applyAlignment="1" applyProtection="1">
      <alignment vertical="center" wrapText="1"/>
      <protection hidden="1"/>
    </xf>
    <xf numFmtId="10" fontId="0" fillId="2" borderId="12" xfId="2" applyNumberFormat="1" applyFont="1" applyFill="1" applyBorder="1"/>
    <xf numFmtId="169" fontId="8" fillId="4" borderId="0" xfId="3" applyNumberFormat="1" applyFont="1" applyFill="1" applyBorder="1" applyAlignment="1" applyProtection="1">
      <alignment horizontal="center" vertical="center" wrapText="1"/>
      <protection hidden="1"/>
    </xf>
    <xf numFmtId="169" fontId="8" fillId="4" borderId="0" xfId="0" applyNumberFormat="1" applyFont="1" applyFill="1" applyBorder="1" applyProtection="1">
      <protection hidden="1"/>
    </xf>
    <xf numFmtId="169" fontId="8" fillId="4" borderId="0" xfId="0" applyNumberFormat="1" applyFont="1" applyFill="1" applyBorder="1" applyAlignment="1" applyProtection="1">
      <protection hidden="1"/>
    </xf>
    <xf numFmtId="169" fontId="11" fillId="4" borderId="0" xfId="0" applyNumberFormat="1" applyFont="1" applyFill="1" applyBorder="1" applyAlignment="1" applyProtection="1">
      <alignment horizontal="right" vertical="center"/>
      <protection hidden="1"/>
    </xf>
    <xf numFmtId="169" fontId="11" fillId="4" borderId="0" xfId="0" applyNumberFormat="1" applyFont="1" applyFill="1" applyBorder="1" applyProtection="1">
      <protection hidden="1"/>
    </xf>
    <xf numFmtId="166" fontId="11" fillId="4" borderId="0" xfId="0" applyNumberFormat="1" applyFont="1" applyFill="1" applyBorder="1" applyAlignment="1" applyProtection="1">
      <protection hidden="1"/>
    </xf>
    <xf numFmtId="169" fontId="11" fillId="4" borderId="0" xfId="0" applyNumberFormat="1" applyFont="1" applyFill="1" applyBorder="1" applyAlignment="1" applyProtection="1">
      <protection hidden="1"/>
    </xf>
    <xf numFmtId="0" fontId="38" fillId="2" borderId="0" xfId="0" applyFont="1" applyFill="1" applyBorder="1" applyProtection="1">
      <protection hidden="1"/>
    </xf>
    <xf numFmtId="0" fontId="8" fillId="4" borderId="0" xfId="0" applyFont="1" applyFill="1" applyBorder="1" applyAlignment="1" applyProtection="1">
      <alignment vertical="center"/>
      <protection hidden="1"/>
    </xf>
    <xf numFmtId="0" fontId="8" fillId="4" borderId="0" xfId="0" applyFont="1" applyFill="1" applyProtection="1">
      <protection hidden="1"/>
    </xf>
    <xf numFmtId="0" fontId="38" fillId="4" borderId="0" xfId="0" applyFont="1" applyFill="1" applyBorder="1" applyProtection="1">
      <protection hidden="1"/>
    </xf>
    <xf numFmtId="0" fontId="7" fillId="2" borderId="0" xfId="0" applyFont="1" applyFill="1" applyAlignment="1">
      <alignment horizontal="left" vertical="top" wrapText="1" indent="1"/>
    </xf>
    <xf numFmtId="0" fontId="10" fillId="2" borderId="0" xfId="0" applyFont="1" applyFill="1" applyBorder="1" applyAlignment="1" applyProtection="1">
      <alignment vertical="center"/>
      <protection hidden="1"/>
    </xf>
    <xf numFmtId="1" fontId="11" fillId="2" borderId="0" xfId="0" applyNumberFormat="1" applyFont="1" applyFill="1" applyBorder="1" applyAlignment="1" applyProtection="1">
      <alignment vertical="center"/>
      <protection locked="0"/>
    </xf>
    <xf numFmtId="4" fontId="11" fillId="2" borderId="0" xfId="0" applyNumberFormat="1" applyFont="1" applyFill="1" applyBorder="1" applyAlignment="1" applyProtection="1">
      <alignment vertical="center"/>
      <protection locked="0"/>
    </xf>
    <xf numFmtId="0" fontId="9" fillId="2" borderId="0" xfId="0" applyFont="1" applyFill="1" applyBorder="1" applyAlignment="1" applyProtection="1">
      <protection hidden="1"/>
    </xf>
    <xf numFmtId="1" fontId="12" fillId="2" borderId="0" xfId="3" applyNumberFormat="1" applyFont="1" applyFill="1" applyBorder="1" applyAlignment="1" applyProtection="1">
      <alignment vertical="center" wrapText="1"/>
      <protection hidden="1"/>
    </xf>
    <xf numFmtId="165" fontId="18" fillId="2" borderId="0" xfId="1" applyNumberFormat="1" applyFont="1" applyFill="1" applyBorder="1" applyAlignment="1" applyProtection="1">
      <alignment vertical="center" wrapText="1"/>
      <protection hidden="1"/>
    </xf>
    <xf numFmtId="0" fontId="6" fillId="2" borderId="22" xfId="0" applyFont="1" applyFill="1" applyBorder="1" applyProtection="1">
      <protection hidden="1"/>
    </xf>
    <xf numFmtId="0" fontId="21" fillId="2" borderId="22" xfId="0" applyFont="1" applyFill="1" applyBorder="1" applyProtection="1">
      <protection hidden="1"/>
    </xf>
    <xf numFmtId="0" fontId="7" fillId="2" borderId="22" xfId="0" applyFont="1" applyFill="1" applyBorder="1" applyProtection="1">
      <protection hidden="1"/>
    </xf>
    <xf numFmtId="0" fontId="2" fillId="2" borderId="0" xfId="0" applyFont="1" applyFill="1" applyBorder="1" applyAlignment="1" applyProtection="1">
      <alignment horizontal="center" vertical="center"/>
      <protection hidden="1"/>
    </xf>
    <xf numFmtId="0" fontId="0" fillId="2" borderId="0" xfId="0" applyFill="1" applyBorder="1"/>
    <xf numFmtId="10" fontId="0" fillId="2" borderId="0" xfId="0" applyNumberFormat="1" applyFill="1" applyBorder="1"/>
    <xf numFmtId="0" fontId="35" fillId="2" borderId="0" xfId="0" applyFont="1" applyFill="1" applyBorder="1" applyAlignment="1" applyProtection="1">
      <alignment horizontal="left" vertical="center" wrapText="1"/>
      <protection hidden="1"/>
    </xf>
    <xf numFmtId="0" fontId="38" fillId="3" borderId="5" xfId="0" applyFont="1" applyFill="1" applyBorder="1" applyProtection="1">
      <protection hidden="1"/>
    </xf>
    <xf numFmtId="0" fontId="8" fillId="2" borderId="0" xfId="0" applyFont="1" applyFill="1" applyBorder="1" applyAlignment="1" applyProtection="1">
      <alignment vertical="top"/>
      <protection hidden="1"/>
    </xf>
    <xf numFmtId="0" fontId="39" fillId="2" borderId="0" xfId="0" applyFont="1" applyFill="1" applyBorder="1" applyAlignment="1" applyProtection="1">
      <alignment horizontal="center" vertical="center" wrapText="1"/>
      <protection hidden="1"/>
    </xf>
    <xf numFmtId="0" fontId="18" fillId="2" borderId="22" xfId="0" applyFont="1" applyFill="1" applyBorder="1" applyProtection="1">
      <protection hidden="1"/>
    </xf>
    <xf numFmtId="166" fontId="40" fillId="4" borderId="0" xfId="0" applyNumberFormat="1" applyFont="1" applyFill="1" applyBorder="1" applyProtection="1">
      <protection hidden="1"/>
    </xf>
    <xf numFmtId="166" fontId="18" fillId="2" borderId="12" xfId="0" applyNumberFormat="1"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wrapText="1"/>
      <protection hidden="1"/>
    </xf>
    <xf numFmtId="166" fontId="11" fillId="4" borderId="0" xfId="0" applyNumberFormat="1" applyFont="1" applyFill="1" applyBorder="1" applyAlignment="1" applyProtection="1">
      <alignment horizontal="right" vertical="center"/>
      <protection hidden="1"/>
    </xf>
    <xf numFmtId="166" fontId="9"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Protection="1">
      <protection hidden="1"/>
    </xf>
    <xf numFmtId="166" fontId="8"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Alignment="1" applyProtection="1">
      <protection hidden="1"/>
    </xf>
    <xf numFmtId="166" fontId="11" fillId="4" borderId="0" xfId="0" applyNumberFormat="1" applyFont="1" applyFill="1" applyBorder="1" applyAlignment="1" applyProtection="1">
      <alignment horizontal="left" vertical="top"/>
      <protection hidden="1"/>
    </xf>
    <xf numFmtId="166" fontId="11" fillId="4" borderId="0" xfId="0" applyNumberFormat="1" applyFont="1" applyFill="1" applyBorder="1" applyAlignment="1" applyProtection="1">
      <alignment horizontal="center" vertical="center"/>
      <protection hidden="1"/>
    </xf>
    <xf numFmtId="0" fontId="11" fillId="4" borderId="0" xfId="0" applyNumberFormat="1" applyFont="1" applyFill="1" applyBorder="1" applyAlignment="1" applyProtection="1">
      <alignment horizontal="center" vertical="center"/>
      <protection hidden="1"/>
    </xf>
    <xf numFmtId="169" fontId="11" fillId="4" borderId="0"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locked="0"/>
    </xf>
    <xf numFmtId="166" fontId="34" fillId="4" borderId="23" xfId="3" applyNumberFormat="1" applyFont="1" applyFill="1" applyBorder="1" applyAlignment="1" applyProtection="1">
      <alignment vertical="center" wrapText="1"/>
      <protection hidden="1"/>
    </xf>
    <xf numFmtId="0" fontId="34" fillId="2" borderId="0" xfId="0" applyFont="1" applyFill="1" applyBorder="1" applyAlignment="1" applyProtection="1">
      <alignment vertical="center" wrapText="1"/>
      <protection hidden="1"/>
    </xf>
    <xf numFmtId="0" fontId="8" fillId="2" borderId="22" xfId="0" applyFont="1" applyFill="1" applyBorder="1" applyProtection="1">
      <protection hidden="1"/>
    </xf>
    <xf numFmtId="0" fontId="0" fillId="3" borderId="0" xfId="0" applyFill="1" applyBorder="1" applyAlignment="1" applyProtection="1">
      <alignment vertical="center"/>
      <protection hidden="1"/>
    </xf>
    <xf numFmtId="0" fontId="0" fillId="2" borderId="0" xfId="0" applyFill="1" applyBorder="1" applyAlignment="1" applyProtection="1">
      <alignment vertical="center"/>
      <protection hidden="1"/>
    </xf>
    <xf numFmtId="0" fontId="22" fillId="2" borderId="0" xfId="0" applyFont="1" applyFill="1" applyBorder="1" applyAlignment="1" applyProtection="1">
      <alignment vertical="center"/>
      <protection hidden="1"/>
    </xf>
    <xf numFmtId="0" fontId="22"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41" fillId="2" borderId="0" xfId="0" applyFont="1" applyFill="1" applyBorder="1" applyAlignment="1" applyProtection="1">
      <alignment horizontal="left" vertical="top" wrapText="1"/>
      <protection hidden="1"/>
    </xf>
    <xf numFmtId="0" fontId="41" fillId="2" borderId="0" xfId="0" applyFont="1" applyFill="1" applyBorder="1" applyAlignment="1" applyProtection="1">
      <alignment horizontal="left" vertical="top" wrapText="1"/>
      <protection hidden="1"/>
    </xf>
    <xf numFmtId="0" fontId="35" fillId="2" borderId="0" xfId="0" applyFont="1" applyFill="1" applyBorder="1" applyAlignment="1" applyProtection="1">
      <alignment horizontal="left" vertical="center" wrapText="1"/>
      <protection hidden="1"/>
    </xf>
    <xf numFmtId="0" fontId="24" fillId="2" borderId="0" xfId="0" applyFont="1" applyFill="1" applyBorder="1" applyAlignment="1" applyProtection="1">
      <alignment vertical="top" wrapText="1"/>
      <protection hidden="1"/>
    </xf>
    <xf numFmtId="0" fontId="8" fillId="4" borderId="0" xfId="0" applyFont="1" applyFill="1" applyAlignment="1" applyProtection="1">
      <alignment horizontal="center" vertical="center"/>
      <protection hidden="1"/>
    </xf>
    <xf numFmtId="166" fontId="11" fillId="4" borderId="0" xfId="0" applyNumberFormat="1" applyFont="1" applyFill="1" applyProtection="1">
      <protection hidden="1"/>
    </xf>
    <xf numFmtId="0" fontId="7" fillId="2" borderId="0" xfId="0" applyFont="1" applyFill="1" applyAlignment="1">
      <alignment horizontal="left" vertical="center"/>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horizontal="left" vertical="center"/>
    </xf>
    <xf numFmtId="0" fontId="32" fillId="2" borderId="27" xfId="0" quotePrefix="1" applyFont="1" applyFill="1" applyBorder="1" applyAlignment="1">
      <alignment horizontal="left" vertical="center"/>
    </xf>
    <xf numFmtId="0" fontId="32" fillId="2" borderId="27" xfId="0" applyFont="1" applyFill="1" applyBorder="1" applyAlignment="1">
      <alignment vertical="center"/>
    </xf>
    <xf numFmtId="0" fontId="32" fillId="2" borderId="27" xfId="0" applyFont="1" applyFill="1" applyBorder="1" applyAlignment="1">
      <alignment horizontal="left" vertical="center"/>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41" fillId="2" borderId="0" xfId="0" applyFont="1" applyFill="1" applyBorder="1" applyAlignment="1" applyProtection="1">
      <alignment horizontal="left" vertical="top" wrapText="1" indent="1"/>
      <protection hidden="1"/>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4" fillId="2" borderId="0" xfId="0" applyFont="1" applyFill="1" applyBorder="1" applyAlignment="1" applyProtection="1">
      <alignment horizontal="right" vertical="center"/>
      <protection hidden="1"/>
    </xf>
    <xf numFmtId="0" fontId="9" fillId="4" borderId="0" xfId="0"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166" fontId="11" fillId="4" borderId="0" xfId="3" applyNumberFormat="1"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0" fillId="2" borderId="2" xfId="0" applyFill="1" applyBorder="1"/>
    <xf numFmtId="0" fontId="9" fillId="4" borderId="0"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32" fillId="4"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right"/>
      <protection hidden="1"/>
    </xf>
    <xf numFmtId="164" fontId="8" fillId="4" borderId="0" xfId="3" applyNumberFormat="1" applyFont="1" applyFill="1" applyBorder="1" applyAlignment="1" applyProtection="1">
      <alignment horizontal="center" vertical="center" wrapText="1"/>
      <protection hidden="1"/>
    </xf>
    <xf numFmtId="0" fontId="38" fillId="4" borderId="0" xfId="0" applyFont="1" applyFill="1" applyProtection="1">
      <protection hidden="1"/>
    </xf>
    <xf numFmtId="0" fontId="9" fillId="4" borderId="0" xfId="0" applyFont="1" applyFill="1" applyBorder="1" applyProtection="1">
      <protection hidden="1"/>
    </xf>
    <xf numFmtId="0" fontId="9" fillId="4" borderId="0" xfId="0" applyFont="1" applyFill="1" applyBorder="1" applyAlignment="1" applyProtection="1">
      <alignment horizontal="right" vertical="center"/>
      <protection hidden="1"/>
    </xf>
    <xf numFmtId="166" fontId="38" fillId="4" borderId="0" xfId="0" applyNumberFormat="1" applyFont="1" applyFill="1" applyBorder="1" applyProtection="1">
      <protection hidden="1"/>
    </xf>
    <xf numFmtId="166" fontId="9" fillId="4" borderId="0" xfId="0" applyNumberFormat="1" applyFont="1" applyFill="1" applyBorder="1" applyAlignment="1" applyProtection="1">
      <alignment vertical="center"/>
      <protection hidden="1"/>
    </xf>
    <xf numFmtId="0" fontId="9" fillId="4" borderId="14" xfId="0" applyFont="1" applyFill="1" applyBorder="1" applyAlignment="1" applyProtection="1">
      <alignment horizontal="center" vertical="center"/>
      <protection hidden="1"/>
    </xf>
    <xf numFmtId="0" fontId="9" fillId="4" borderId="0" xfId="0" applyFont="1" applyFill="1" applyBorder="1" applyAlignment="1" applyProtection="1">
      <alignment horizontal="right"/>
      <protection hidden="1"/>
    </xf>
    <xf numFmtId="166" fontId="18" fillId="4" borderId="0" xfId="1" applyNumberFormat="1" applyFont="1" applyFill="1" applyBorder="1" applyAlignment="1" applyProtection="1">
      <alignment horizontal="center" vertical="center" wrapText="1"/>
      <protection hidden="1"/>
    </xf>
    <xf numFmtId="166" fontId="18" fillId="4" borderId="0" xfId="3" applyNumberFormat="1" applyFont="1" applyFill="1" applyBorder="1" applyAlignment="1" applyProtection="1">
      <alignment horizontal="center" vertical="center" wrapText="1"/>
      <protection hidden="1"/>
    </xf>
    <xf numFmtId="166" fontId="9" fillId="4" borderId="12" xfId="0" applyNumberFormat="1" applyFont="1" applyFill="1" applyBorder="1" applyAlignment="1" applyProtection="1">
      <alignment horizontal="center" vertical="center"/>
      <protection hidden="1"/>
    </xf>
    <xf numFmtId="166" fontId="9" fillId="4" borderId="13" xfId="0" applyNumberFormat="1" applyFont="1" applyFill="1" applyBorder="1" applyAlignment="1" applyProtection="1">
      <alignment horizontal="center" vertical="center"/>
      <protection hidden="1"/>
    </xf>
    <xf numFmtId="166" fontId="43" fillId="4" borderId="12" xfId="0" applyNumberFormat="1" applyFont="1" applyFill="1" applyBorder="1" applyProtection="1">
      <protection hidden="1"/>
    </xf>
    <xf numFmtId="166" fontId="18" fillId="4" borderId="0" xfId="0" applyNumberFormat="1" applyFont="1" applyFill="1" applyBorder="1" applyAlignment="1" applyProtection="1">
      <alignment horizontal="right" vertical="center"/>
      <protection hidden="1"/>
    </xf>
    <xf numFmtId="166" fontId="9" fillId="4" borderId="14" xfId="0" applyNumberFormat="1" applyFont="1" applyFill="1" applyBorder="1" applyAlignment="1" applyProtection="1">
      <alignment horizontal="center" vertical="center"/>
      <protection hidden="1"/>
    </xf>
    <xf numFmtId="166" fontId="43" fillId="4" borderId="0" xfId="0" applyNumberFormat="1" applyFont="1" applyFill="1" applyProtection="1">
      <protection hidden="1"/>
    </xf>
    <xf numFmtId="0" fontId="8" fillId="4" borderId="0" xfId="0" applyFont="1" applyFill="1" applyBorder="1" applyAlignment="1" applyProtection="1">
      <alignment horizontal="right" vertical="center"/>
      <protection hidden="1"/>
    </xf>
    <xf numFmtId="166" fontId="11" fillId="4" borderId="0" xfId="5" applyNumberFormat="1" applyFont="1" applyFill="1" applyBorder="1" applyAlignment="1" applyProtection="1">
      <alignment horizontal="center" vertical="center" wrapText="1"/>
      <protection hidden="1"/>
    </xf>
    <xf numFmtId="169" fontId="18" fillId="4" borderId="0" xfId="0" applyNumberFormat="1" applyFont="1" applyFill="1" applyBorder="1" applyAlignment="1" applyProtection="1">
      <alignment horizontal="center" vertical="center"/>
      <protection hidden="1"/>
    </xf>
    <xf numFmtId="166" fontId="11" fillId="4" borderId="0" xfId="5" applyNumberFormat="1" applyFont="1" applyFill="1" applyBorder="1" applyProtection="1">
      <protection hidden="1"/>
    </xf>
    <xf numFmtId="168" fontId="8" fillId="4" borderId="0" xfId="1" applyNumberFormat="1" applyFont="1" applyFill="1" applyBorder="1" applyAlignment="1" applyProtection="1">
      <alignment horizontal="center" vertical="center"/>
      <protection hidden="1"/>
    </xf>
    <xf numFmtId="166" fontId="11" fillId="4" borderId="0" xfId="1" applyNumberFormat="1" applyFont="1" applyFill="1" applyBorder="1" applyProtection="1">
      <protection hidden="1"/>
    </xf>
    <xf numFmtId="166" fontId="11" fillId="4" borderId="0" xfId="1" applyNumberFormat="1" applyFont="1" applyFill="1" applyBorder="1" applyAlignment="1" applyProtection="1">
      <alignment horizontal="center" vertical="center" wrapText="1"/>
      <protection hidden="1"/>
    </xf>
    <xf numFmtId="166" fontId="11" fillId="4" borderId="0" xfId="1" applyNumberFormat="1" applyFont="1" applyFill="1" applyBorder="1" applyAlignment="1" applyProtection="1">
      <protection hidden="1"/>
    </xf>
    <xf numFmtId="0" fontId="44" fillId="4" borderId="0" xfId="0" applyFont="1" applyFill="1" applyBorder="1" applyAlignment="1" applyProtection="1">
      <alignment horizontal="center" vertical="top" wrapText="1"/>
      <protection hidden="1"/>
    </xf>
    <xf numFmtId="167" fontId="38" fillId="4" borderId="0" xfId="1" applyNumberFormat="1" applyFont="1" applyFill="1" applyBorder="1" applyProtection="1">
      <protection hidden="1"/>
    </xf>
    <xf numFmtId="0" fontId="11" fillId="4" borderId="0" xfId="0" applyFont="1" applyFill="1" applyBorder="1" applyProtection="1">
      <protection hidden="1"/>
    </xf>
    <xf numFmtId="167" fontId="38" fillId="4" borderId="0" xfId="0" applyNumberFormat="1" applyFont="1" applyFill="1" applyBorder="1" applyProtection="1">
      <protection hidden="1"/>
    </xf>
    <xf numFmtId="10" fontId="18" fillId="4" borderId="0" xfId="2" applyNumberFormat="1" applyFont="1" applyFill="1" applyBorder="1" applyAlignment="1" applyProtection="1">
      <alignment horizontal="center" vertical="center"/>
      <protection hidden="1"/>
    </xf>
    <xf numFmtId="0" fontId="38" fillId="2" borderId="0" xfId="0" applyFont="1" applyFill="1" applyProtection="1">
      <protection hidden="1"/>
    </xf>
    <xf numFmtId="0" fontId="38" fillId="2" borderId="0" xfId="0" applyFont="1" applyFill="1" applyBorder="1" applyAlignment="1" applyProtection="1">
      <alignment horizontal="center"/>
      <protection hidden="1"/>
    </xf>
    <xf numFmtId="0" fontId="38" fillId="2" borderId="0" xfId="0" applyFont="1" applyFill="1" applyAlignment="1" applyProtection="1">
      <alignment horizontal="center"/>
      <protection hidden="1"/>
    </xf>
    <xf numFmtId="166" fontId="38" fillId="2" borderId="0" xfId="0" applyNumberFormat="1" applyFont="1" applyFill="1" applyProtection="1">
      <protection hidden="1"/>
    </xf>
    <xf numFmtId="0" fontId="8" fillId="4" borderId="0" xfId="0" applyFont="1" applyFill="1" applyAlignment="1" applyProtection="1">
      <alignment vertical="center"/>
      <protection hidden="1"/>
    </xf>
    <xf numFmtId="0" fontId="44" fillId="4" borderId="0" xfId="0" applyFont="1" applyFill="1" applyBorder="1" applyAlignment="1" applyProtection="1">
      <alignment vertical="center" wrapText="1"/>
      <protection hidden="1"/>
    </xf>
    <xf numFmtId="169" fontId="18" fillId="4" borderId="0" xfId="0" applyNumberFormat="1" applyFont="1" applyFill="1" applyBorder="1" applyAlignment="1" applyProtection="1">
      <alignment horizontal="left" vertical="top"/>
      <protection hidden="1"/>
    </xf>
    <xf numFmtId="168" fontId="8"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right" vertical="center"/>
      <protection hidden="1"/>
    </xf>
    <xf numFmtId="168" fontId="11" fillId="4" borderId="0" xfId="0" applyNumberFormat="1" applyFont="1" applyFill="1" applyBorder="1" applyProtection="1">
      <protection hidden="1"/>
    </xf>
    <xf numFmtId="168" fontId="11" fillId="4" borderId="0" xfId="0" applyNumberFormat="1" applyFont="1" applyFill="1" applyBorder="1" applyAlignment="1" applyProtection="1">
      <protection hidden="1"/>
    </xf>
    <xf numFmtId="167" fontId="11" fillId="4" borderId="0" xfId="1"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protection hidden="1"/>
    </xf>
    <xf numFmtId="167" fontId="11" fillId="4" borderId="0" xfId="0" applyNumberFormat="1" applyFont="1" applyFill="1" applyBorder="1" applyAlignment="1" applyProtection="1">
      <alignment horizontal="center" vertical="center"/>
      <protection hidden="1"/>
    </xf>
    <xf numFmtId="167" fontId="8" fillId="4" borderId="0" xfId="0" applyNumberFormat="1" applyFont="1" applyFill="1" applyBorder="1" applyAlignment="1" applyProtection="1">
      <protection hidden="1"/>
    </xf>
    <xf numFmtId="0" fontId="9" fillId="2" borderId="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44" fillId="4" borderId="0" xfId="0" applyFont="1" applyFill="1" applyBorder="1" applyAlignment="1" applyProtection="1">
      <alignment vertical="center"/>
      <protection hidden="1"/>
    </xf>
    <xf numFmtId="0" fontId="31" fillId="9" borderId="0" xfId="0" applyFont="1" applyFill="1" applyBorder="1" applyAlignment="1" applyProtection="1">
      <protection hidden="1"/>
    </xf>
    <xf numFmtId="0" fontId="0" fillId="4" borderId="0" xfId="0" applyFill="1" applyBorder="1" applyAlignment="1" applyProtection="1">
      <protection hidden="1"/>
    </xf>
    <xf numFmtId="168" fontId="38" fillId="2" borderId="0" xfId="0" applyNumberFormat="1" applyFont="1" applyFill="1" applyBorder="1" applyProtection="1">
      <protection hidden="1"/>
    </xf>
    <xf numFmtId="0" fontId="0" fillId="4" borderId="0" xfId="0" applyFill="1" applyAlignment="1" applyProtection="1">
      <alignment vertical="top"/>
      <protection hidden="1"/>
    </xf>
    <xf numFmtId="168" fontId="45" fillId="4" borderId="0" xfId="1" applyNumberFormat="1" applyFont="1" applyFill="1" applyProtection="1">
      <protection hidden="1"/>
    </xf>
    <xf numFmtId="168" fontId="8" fillId="4" borderId="0" xfId="3" applyNumberFormat="1" applyFont="1" applyFill="1" applyBorder="1" applyAlignment="1" applyProtection="1">
      <alignment horizontal="center" vertical="center" wrapText="1"/>
      <protection hidden="1"/>
    </xf>
    <xf numFmtId="0" fontId="46" fillId="4" borderId="0" xfId="0" applyFont="1" applyFill="1" applyProtection="1">
      <protection hidden="1"/>
    </xf>
    <xf numFmtId="0" fontId="8" fillId="4" borderId="0" xfId="0" applyFont="1" applyFill="1" applyAlignment="1">
      <alignment horizontal="right"/>
    </xf>
    <xf numFmtId="0" fontId="7" fillId="2" borderId="0" xfId="0" applyFont="1" applyFill="1" applyAlignment="1">
      <alignment horizontal="left" vertical="top" wrapText="1"/>
    </xf>
    <xf numFmtId="0" fontId="32" fillId="2" borderId="27" xfId="0" applyFont="1" applyFill="1" applyBorder="1" applyAlignment="1">
      <alignment vertical="center"/>
    </xf>
    <xf numFmtId="166" fontId="17" fillId="4" borderId="0" xfId="0" applyNumberFormat="1" applyFont="1" applyFill="1" applyBorder="1" applyAlignment="1" applyProtection="1">
      <alignment horizontal="left" vertical="center"/>
      <protection hidden="1"/>
    </xf>
    <xf numFmtId="168" fontId="25" fillId="4" borderId="0" xfId="0" applyNumberFormat="1" applyFont="1" applyFill="1" applyBorder="1" applyAlignment="1" applyProtection="1">
      <alignment horizontal="left" vertical="center"/>
      <protection hidden="1"/>
    </xf>
    <xf numFmtId="166" fontId="9" fillId="4" borderId="0" xfId="0" applyNumberFormat="1"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166" fontId="11" fillId="4" borderId="0" xfId="3" applyNumberFormat="1" applyFont="1" applyFill="1" applyBorder="1" applyAlignment="1" applyProtection="1">
      <alignment horizontal="center" vertical="center" wrapText="1"/>
      <protection hidden="1"/>
    </xf>
    <xf numFmtId="0" fontId="41" fillId="2" borderId="0" xfId="0" applyFont="1" applyFill="1" applyBorder="1" applyAlignment="1" applyProtection="1">
      <alignment horizontal="left" vertical="top" wrapText="1" indent="1"/>
      <protection hidden="1"/>
    </xf>
    <xf numFmtId="0" fontId="9" fillId="4" borderId="0" xfId="0" applyFont="1" applyFill="1" applyBorder="1" applyAlignment="1" applyProtection="1">
      <alignment horizontal="center" vertical="center" wrapText="1"/>
      <protection hidden="1"/>
    </xf>
    <xf numFmtId="167" fontId="17" fillId="4" borderId="0" xfId="1" applyNumberFormat="1" applyFont="1" applyFill="1" applyBorder="1" applyAlignment="1" applyProtection="1">
      <alignment horizontal="center"/>
      <protection hidden="1"/>
    </xf>
    <xf numFmtId="0" fontId="32" fillId="4" borderId="0" xfId="0" applyFont="1" applyFill="1" applyBorder="1" applyAlignment="1" applyProtection="1">
      <alignment horizontal="center" vertical="center" wrapText="1"/>
      <protection hidden="1"/>
    </xf>
    <xf numFmtId="0" fontId="38" fillId="2" borderId="0" xfId="0" applyFont="1" applyFill="1" applyAlignment="1" applyProtection="1">
      <alignment horizontal="center"/>
      <protection hidden="1"/>
    </xf>
    <xf numFmtId="0" fontId="38" fillId="2" borderId="0" xfId="0" applyFont="1" applyFill="1" applyBorder="1" applyAlignment="1" applyProtection="1">
      <alignment horizontal="center"/>
      <protection hidden="1"/>
    </xf>
    <xf numFmtId="166" fontId="42" fillId="4" borderId="0" xfId="0" applyNumberFormat="1" applyFont="1" applyFill="1" applyBorder="1" applyAlignment="1" applyProtection="1">
      <alignment vertical="center" wrapText="1"/>
      <protection hidden="1"/>
    </xf>
    <xf numFmtId="0" fontId="14" fillId="3" borderId="0" xfId="0" applyFont="1" applyFill="1" applyBorder="1" applyAlignment="1" applyProtection="1">
      <alignment vertical="center" wrapText="1"/>
      <protection hidden="1"/>
    </xf>
    <xf numFmtId="0" fontId="2" fillId="2" borderId="0" xfId="0" applyFont="1" applyFill="1" applyAlignment="1" applyProtection="1">
      <alignment horizontal="center" vertical="center"/>
      <protection hidden="1"/>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7" xfId="0" quotePrefix="1" applyFont="1" applyFill="1" applyBorder="1" applyAlignment="1">
      <alignment vertical="center" wrapText="1"/>
    </xf>
    <xf numFmtId="0" fontId="32" fillId="2" borderId="27" xfId="0" applyFont="1" applyFill="1" applyBorder="1" applyAlignment="1">
      <alignment vertical="center"/>
    </xf>
    <xf numFmtId="0" fontId="31" fillId="9" borderId="0" xfId="0" applyFont="1" applyFill="1" applyBorder="1" applyAlignment="1" applyProtection="1">
      <alignment horizontal="center"/>
      <protection hidden="1"/>
    </xf>
    <xf numFmtId="0" fontId="14" fillId="3" borderId="0" xfId="0" applyFont="1" applyFill="1" applyBorder="1" applyAlignment="1" applyProtection="1">
      <alignment horizontal="center" vertical="center" wrapText="1"/>
      <protection hidden="1"/>
    </xf>
    <xf numFmtId="166" fontId="4" fillId="2" borderId="2" xfId="5" applyNumberFormat="1" applyFont="1" applyFill="1" applyBorder="1" applyAlignment="1" applyProtection="1">
      <alignment horizontal="center" vertical="center" wrapText="1"/>
      <protection locked="0"/>
    </xf>
    <xf numFmtId="166" fontId="4" fillId="2" borderId="3" xfId="5" applyNumberFormat="1" applyFont="1" applyFill="1" applyBorder="1" applyAlignment="1" applyProtection="1">
      <alignment horizontal="center" vertical="center" wrapText="1"/>
      <protection locked="0"/>
    </xf>
    <xf numFmtId="166" fontId="4" fillId="2" borderId="4" xfId="5" applyNumberFormat="1" applyFont="1" applyFill="1" applyBorder="1" applyAlignment="1" applyProtection="1">
      <alignment horizontal="center" vertical="center" wrapText="1"/>
      <protection locked="0"/>
    </xf>
    <xf numFmtId="165" fontId="18" fillId="2" borderId="9" xfId="1" applyNumberFormat="1" applyFont="1" applyFill="1" applyBorder="1" applyAlignment="1" applyProtection="1">
      <alignment horizontal="center" vertical="center" wrapText="1"/>
      <protection hidden="1"/>
    </xf>
    <xf numFmtId="165" fontId="18" fillId="2" borderId="10" xfId="1" applyNumberFormat="1" applyFont="1" applyFill="1" applyBorder="1" applyAlignment="1" applyProtection="1">
      <alignment horizontal="center" vertical="center" wrapText="1"/>
      <protection hidden="1"/>
    </xf>
    <xf numFmtId="165" fontId="18" fillId="2" borderId="11" xfId="1" applyNumberFormat="1" applyFont="1" applyFill="1" applyBorder="1" applyAlignment="1" applyProtection="1">
      <alignment horizontal="center" vertical="center" wrapText="1"/>
      <protection hidden="1"/>
    </xf>
    <xf numFmtId="1" fontId="18" fillId="2" borderId="9" xfId="3" applyNumberFormat="1" applyFont="1" applyFill="1" applyBorder="1" applyAlignment="1" applyProtection="1">
      <alignment horizontal="center" vertical="center" wrapText="1"/>
      <protection hidden="1"/>
    </xf>
    <xf numFmtId="1" fontId="18" fillId="2" borderId="10" xfId="3" applyNumberFormat="1" applyFont="1" applyFill="1" applyBorder="1" applyAlignment="1" applyProtection="1">
      <alignment horizontal="center" vertical="center" wrapText="1"/>
      <protection hidden="1"/>
    </xf>
    <xf numFmtId="1" fontId="18" fillId="2" borderId="11" xfId="3" applyNumberFormat="1" applyFont="1" applyFill="1" applyBorder="1" applyAlignment="1" applyProtection="1">
      <alignment horizontal="center" vertical="center" wrapText="1"/>
      <protection hidden="1"/>
    </xf>
    <xf numFmtId="1" fontId="12" fillId="2" borderId="9" xfId="3" applyNumberFormat="1" applyFont="1" applyFill="1" applyBorder="1" applyAlignment="1" applyProtection="1">
      <alignment horizontal="center" vertical="center" wrapText="1"/>
      <protection hidden="1"/>
    </xf>
    <xf numFmtId="1" fontId="12" fillId="2" borderId="10" xfId="3" applyNumberFormat="1" applyFont="1" applyFill="1" applyBorder="1" applyAlignment="1" applyProtection="1">
      <alignment horizontal="center" vertical="center" wrapText="1"/>
      <protection hidden="1"/>
    </xf>
    <xf numFmtId="1" fontId="12" fillId="2" borderId="11" xfId="3" applyNumberFormat="1" applyFont="1" applyFill="1" applyBorder="1" applyAlignment="1" applyProtection="1">
      <alignment horizontal="center" vertical="center" wrapText="1"/>
      <protection hidden="1"/>
    </xf>
    <xf numFmtId="0" fontId="9" fillId="2" borderId="6" xfId="0" applyFont="1" applyFill="1" applyBorder="1" applyAlignment="1" applyProtection="1">
      <alignment horizontal="center"/>
      <protection hidden="1"/>
    </xf>
    <xf numFmtId="0" fontId="10" fillId="2" borderId="1" xfId="0" applyFont="1" applyFill="1" applyBorder="1" applyAlignment="1" applyProtection="1">
      <alignment horizontal="center" vertical="center"/>
      <protection hidden="1"/>
    </xf>
    <xf numFmtId="166" fontId="38" fillId="2" borderId="0" xfId="0" applyNumberFormat="1" applyFont="1" applyFill="1" applyAlignment="1" applyProtection="1">
      <alignment horizontal="center"/>
      <protection hidden="1"/>
    </xf>
    <xf numFmtId="0" fontId="38" fillId="2" borderId="0" xfId="0" applyFont="1" applyFill="1" applyAlignment="1" applyProtection="1">
      <alignment horizontal="center"/>
      <protection hidden="1"/>
    </xf>
    <xf numFmtId="0" fontId="44" fillId="5" borderId="0" xfId="0" applyFont="1" applyFill="1" applyBorder="1" applyAlignment="1" applyProtection="1">
      <alignment horizontal="center" vertical="center" wrapText="1"/>
      <protection hidden="1"/>
    </xf>
    <xf numFmtId="0" fontId="44" fillId="5" borderId="1" xfId="0" applyFont="1" applyFill="1" applyBorder="1" applyAlignment="1" applyProtection="1">
      <alignment horizontal="center" vertical="center" wrapText="1"/>
      <protection hidden="1"/>
    </xf>
    <xf numFmtId="0" fontId="44" fillId="5" borderId="0" xfId="0" applyFont="1" applyFill="1" applyBorder="1" applyAlignment="1" applyProtection="1">
      <alignment horizontal="center" vertical="top" wrapText="1"/>
      <protection hidden="1"/>
    </xf>
    <xf numFmtId="0" fontId="44" fillId="5" borderId="1" xfId="0" applyFont="1" applyFill="1" applyBorder="1" applyAlignment="1" applyProtection="1">
      <alignment horizontal="center" vertical="top" wrapText="1"/>
      <protection hidden="1"/>
    </xf>
    <xf numFmtId="10" fontId="18" fillId="5" borderId="2" xfId="2" applyNumberFormat="1" applyFont="1" applyFill="1" applyBorder="1" applyAlignment="1" applyProtection="1">
      <alignment horizontal="center" vertical="center"/>
      <protection hidden="1"/>
    </xf>
    <xf numFmtId="10" fontId="18" fillId="5" borderId="3" xfId="2" applyNumberFormat="1" applyFont="1" applyFill="1" applyBorder="1" applyAlignment="1" applyProtection="1">
      <alignment horizontal="center" vertical="center"/>
      <protection hidden="1"/>
    </xf>
    <xf numFmtId="10" fontId="18" fillId="5" borderId="4" xfId="2" applyNumberFormat="1" applyFont="1" applyFill="1" applyBorder="1" applyAlignment="1" applyProtection="1">
      <alignment horizontal="center" vertical="center"/>
      <protection hidden="1"/>
    </xf>
    <xf numFmtId="166" fontId="38" fillId="2" borderId="0" xfId="0" applyNumberFormat="1" applyFont="1" applyFill="1" applyBorder="1" applyAlignment="1" applyProtection="1">
      <alignment horizontal="center"/>
      <protection hidden="1"/>
    </xf>
    <xf numFmtId="0" fontId="38" fillId="2" borderId="0" xfId="0" applyFont="1" applyFill="1" applyBorder="1" applyAlignment="1" applyProtection="1">
      <alignment horizontal="center"/>
      <protection hidden="1"/>
    </xf>
    <xf numFmtId="166" fontId="18" fillId="4" borderId="2" xfId="0" applyNumberFormat="1" applyFont="1" applyFill="1" applyBorder="1" applyAlignment="1" applyProtection="1">
      <alignment horizontal="center" vertical="center"/>
      <protection hidden="1"/>
    </xf>
    <xf numFmtId="166" fontId="18" fillId="4" borderId="3" xfId="0" applyNumberFormat="1" applyFont="1" applyFill="1" applyBorder="1" applyAlignment="1" applyProtection="1">
      <alignment horizontal="center" vertical="center"/>
      <protection hidden="1"/>
    </xf>
    <xf numFmtId="166" fontId="18" fillId="4" borderId="4" xfId="0" applyNumberFormat="1" applyFont="1" applyFill="1" applyBorder="1" applyAlignment="1" applyProtection="1">
      <alignment horizontal="center" vertical="center"/>
      <protection hidden="1"/>
    </xf>
    <xf numFmtId="0" fontId="9" fillId="7" borderId="0" xfId="0" applyFont="1" applyFill="1" applyBorder="1" applyAlignment="1" applyProtection="1">
      <alignment horizontal="center" vertical="center" wrapText="1"/>
      <protection hidden="1"/>
    </xf>
    <xf numFmtId="166" fontId="11" fillId="2" borderId="2" xfId="5" applyNumberFormat="1" applyFont="1" applyFill="1" applyBorder="1" applyAlignment="1" applyProtection="1">
      <alignment horizontal="center" vertical="center" wrapText="1"/>
      <protection locked="0"/>
    </xf>
    <xf numFmtId="166" fontId="11" fillId="2" borderId="3" xfId="5" applyNumberFormat="1" applyFont="1" applyFill="1" applyBorder="1" applyAlignment="1" applyProtection="1">
      <alignment horizontal="center" vertical="center" wrapText="1"/>
      <protection locked="0"/>
    </xf>
    <xf numFmtId="166" fontId="11" fillId="2" borderId="4" xfId="5" applyNumberFormat="1" applyFont="1" applyFill="1" applyBorder="1" applyAlignment="1" applyProtection="1">
      <alignment horizontal="center" vertical="center" wrapText="1"/>
      <protection locked="0"/>
    </xf>
    <xf numFmtId="166" fontId="18" fillId="4" borderId="2" xfId="3" applyNumberFormat="1" applyFont="1" applyFill="1" applyBorder="1" applyAlignment="1" applyProtection="1">
      <alignment horizontal="center" vertical="center" wrapText="1"/>
      <protection hidden="1"/>
    </xf>
    <xf numFmtId="166" fontId="18" fillId="4" borderId="3" xfId="3" applyNumberFormat="1" applyFont="1" applyFill="1" applyBorder="1" applyAlignment="1" applyProtection="1">
      <alignment horizontal="center" vertical="center" wrapText="1"/>
      <protection hidden="1"/>
    </xf>
    <xf numFmtId="166" fontId="18" fillId="4" borderId="4" xfId="3" applyNumberFormat="1" applyFont="1" applyFill="1" applyBorder="1" applyAlignment="1" applyProtection="1">
      <alignment horizontal="center" vertical="center" wrapText="1"/>
      <protection hidden="1"/>
    </xf>
    <xf numFmtId="166" fontId="18" fillId="4" borderId="2" xfId="1" applyNumberFormat="1" applyFont="1" applyFill="1" applyBorder="1" applyAlignment="1" applyProtection="1">
      <alignment horizontal="center"/>
      <protection hidden="1"/>
    </xf>
    <xf numFmtId="166" fontId="18" fillId="4" borderId="3" xfId="1" applyNumberFormat="1" applyFont="1" applyFill="1" applyBorder="1" applyAlignment="1" applyProtection="1">
      <alignment horizontal="center"/>
      <protection hidden="1"/>
    </xf>
    <xf numFmtId="166" fontId="18" fillId="4" borderId="4" xfId="1" applyNumberFormat="1" applyFont="1" applyFill="1" applyBorder="1" applyAlignment="1" applyProtection="1">
      <alignment horizontal="center"/>
      <protection hidden="1"/>
    </xf>
    <xf numFmtId="166" fontId="11" fillId="2" borderId="2" xfId="3" applyNumberFormat="1" applyFont="1" applyFill="1" applyBorder="1" applyAlignment="1" applyProtection="1">
      <alignment horizontal="center" vertical="center" wrapText="1"/>
      <protection locked="0"/>
    </xf>
    <xf numFmtId="166" fontId="11" fillId="2" borderId="3" xfId="3" applyNumberFormat="1" applyFont="1" applyFill="1" applyBorder="1" applyAlignment="1" applyProtection="1">
      <alignment horizontal="center" vertical="center" wrapText="1"/>
      <protection locked="0"/>
    </xf>
    <xf numFmtId="166" fontId="11" fillId="2" borderId="4" xfId="3" applyNumberFormat="1" applyFont="1" applyFill="1" applyBorder="1" applyAlignment="1" applyProtection="1">
      <alignment horizontal="center" vertical="center" wrapText="1"/>
      <protection locked="0"/>
    </xf>
    <xf numFmtId="166" fontId="11" fillId="4" borderId="0" xfId="3" applyNumberFormat="1" applyFont="1" applyFill="1" applyBorder="1" applyAlignment="1" applyProtection="1">
      <alignment horizontal="center" vertical="center" wrapText="1"/>
      <protection hidden="1"/>
    </xf>
    <xf numFmtId="166" fontId="44" fillId="4" borderId="0" xfId="0" applyNumberFormat="1" applyFont="1" applyFill="1" applyBorder="1" applyAlignment="1" applyProtection="1">
      <alignment horizontal="center" vertical="top" wrapText="1"/>
      <protection hidden="1"/>
    </xf>
    <xf numFmtId="9" fontId="4" fillId="2" borderId="2"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6" fontId="11" fillId="2" borderId="2" xfId="5" applyNumberFormat="1" applyFont="1" applyFill="1" applyBorder="1" applyAlignment="1" applyProtection="1">
      <alignment horizontal="center"/>
      <protection locked="0"/>
    </xf>
    <xf numFmtId="166" fontId="11" fillId="2" borderId="3" xfId="5" applyNumberFormat="1" applyFont="1" applyFill="1" applyBorder="1" applyAlignment="1" applyProtection="1">
      <alignment horizontal="center"/>
      <protection locked="0"/>
    </xf>
    <xf numFmtId="166" fontId="11" fillId="2" borderId="4" xfId="5" applyNumberFormat="1" applyFont="1" applyFill="1" applyBorder="1" applyAlignment="1" applyProtection="1">
      <alignment horizontal="center"/>
      <protection locked="0"/>
    </xf>
    <xf numFmtId="166" fontId="34" fillId="4" borderId="18" xfId="3" applyNumberFormat="1" applyFont="1" applyFill="1" applyBorder="1" applyAlignment="1" applyProtection="1">
      <alignment horizontal="center" vertical="center" wrapText="1"/>
      <protection hidden="1"/>
    </xf>
    <xf numFmtId="166" fontId="34" fillId="4" borderId="19" xfId="3" applyNumberFormat="1" applyFont="1" applyFill="1" applyBorder="1" applyAlignment="1" applyProtection="1">
      <alignment horizontal="center" vertical="center" wrapText="1"/>
      <protection hidden="1"/>
    </xf>
    <xf numFmtId="166" fontId="34" fillId="4" borderId="20" xfId="3" applyNumberFormat="1"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wrapText="1"/>
      <protection hidden="1"/>
    </xf>
    <xf numFmtId="166" fontId="18" fillId="4" borderId="2" xfId="3" applyNumberFormat="1" applyFont="1" applyFill="1" applyBorder="1" applyAlignment="1" applyProtection="1">
      <alignment horizontal="center" wrapText="1"/>
      <protection hidden="1"/>
    </xf>
    <xf numFmtId="166" fontId="18" fillId="4" borderId="3" xfId="3" applyNumberFormat="1" applyFont="1" applyFill="1" applyBorder="1" applyAlignment="1" applyProtection="1">
      <alignment horizontal="center" wrapText="1"/>
      <protection hidden="1"/>
    </xf>
    <xf numFmtId="166" fontId="18" fillId="4" borderId="4" xfId="3" applyNumberFormat="1" applyFont="1" applyFill="1" applyBorder="1" applyAlignment="1" applyProtection="1">
      <alignment horizontal="center" wrapText="1"/>
      <protection hidden="1"/>
    </xf>
    <xf numFmtId="0" fontId="30" fillId="4" borderId="0" xfId="0" applyFont="1" applyFill="1" applyBorder="1" applyAlignment="1" applyProtection="1">
      <alignment horizontal="center" vertical="center" wrapText="1"/>
      <protection hidden="1"/>
    </xf>
    <xf numFmtId="0" fontId="32" fillId="4" borderId="0" xfId="0" applyFont="1" applyFill="1" applyBorder="1" applyAlignment="1" applyProtection="1">
      <alignment horizontal="center" vertical="center" wrapText="1"/>
      <protection hidden="1"/>
    </xf>
    <xf numFmtId="166" fontId="8" fillId="4" borderId="15" xfId="0" applyNumberFormat="1" applyFont="1" applyFill="1" applyBorder="1" applyAlignment="1" applyProtection="1">
      <alignment horizontal="center" vertical="center" wrapText="1"/>
      <protection hidden="1"/>
    </xf>
    <xf numFmtId="166" fontId="8" fillId="4" borderId="17" xfId="0" applyNumberFormat="1" applyFont="1" applyFill="1" applyBorder="1" applyAlignment="1" applyProtection="1">
      <alignment horizontal="center" vertical="center" wrapText="1"/>
      <protection hidden="1"/>
    </xf>
    <xf numFmtId="166" fontId="9" fillId="4" borderId="0" xfId="0" applyNumberFormat="1" applyFont="1" applyFill="1" applyBorder="1" applyAlignment="1" applyProtection="1">
      <alignment horizontal="center" vertical="center"/>
      <protection hidden="1"/>
    </xf>
    <xf numFmtId="0" fontId="9" fillId="4" borderId="15"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8" fillId="4" borderId="1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hidden="1"/>
    </xf>
    <xf numFmtId="1" fontId="11" fillId="2" borderId="2" xfId="0" applyNumberFormat="1" applyFont="1" applyFill="1" applyBorder="1" applyAlignment="1" applyProtection="1">
      <alignment horizontal="center" vertical="center"/>
      <protection locked="0"/>
    </xf>
    <xf numFmtId="1" fontId="11" fillId="2" borderId="3" xfId="0" applyNumberFormat="1" applyFont="1" applyFill="1" applyBorder="1" applyAlignment="1" applyProtection="1">
      <alignment horizontal="center" vertical="center"/>
      <protection locked="0"/>
    </xf>
    <xf numFmtId="1" fontId="11" fillId="2" borderId="4" xfId="0" applyNumberFormat="1" applyFont="1" applyFill="1" applyBorder="1" applyAlignment="1" applyProtection="1">
      <alignment horizontal="center" vertical="center"/>
      <protection locked="0"/>
    </xf>
    <xf numFmtId="4" fontId="11" fillId="2" borderId="2" xfId="0" applyNumberFormat="1" applyFont="1" applyFill="1" applyBorder="1" applyAlignment="1" applyProtection="1">
      <alignment horizontal="center" vertical="center"/>
      <protection locked="0"/>
    </xf>
    <xf numFmtId="4" fontId="11" fillId="2" borderId="3" xfId="0" applyNumberFormat="1" applyFont="1" applyFill="1" applyBorder="1" applyAlignment="1" applyProtection="1">
      <alignment horizontal="center" vertical="center"/>
      <protection locked="0"/>
    </xf>
    <xf numFmtId="4" fontId="11" fillId="2" borderId="4" xfId="0" applyNumberFormat="1" applyFont="1" applyFill="1" applyBorder="1" applyAlignment="1" applyProtection="1">
      <alignment horizontal="center" vertical="center"/>
      <protection locked="0"/>
    </xf>
    <xf numFmtId="4" fontId="11" fillId="2" borderId="12" xfId="0" applyNumberFormat="1" applyFont="1" applyFill="1" applyBorder="1" applyAlignment="1" applyProtection="1">
      <alignment horizontal="center" vertical="center"/>
      <protection locked="0"/>
    </xf>
    <xf numFmtId="1" fontId="11" fillId="2" borderId="12" xfId="0" applyNumberFormat="1"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41" fillId="2" borderId="0" xfId="0" applyFont="1" applyFill="1" applyBorder="1" applyAlignment="1" applyProtection="1">
      <alignment horizontal="left" vertical="top" wrapText="1" indent="1"/>
      <protection hidden="1"/>
    </xf>
    <xf numFmtId="0" fontId="3" fillId="5" borderId="0" xfId="0" applyFont="1" applyFill="1" applyBorder="1" applyAlignment="1" applyProtection="1">
      <alignment horizontal="center" vertical="center"/>
      <protection hidden="1"/>
    </xf>
    <xf numFmtId="0" fontId="9" fillId="4" borderId="0" xfId="0" applyFont="1" applyFill="1" applyBorder="1" applyAlignment="1" applyProtection="1">
      <alignment horizontal="center" wrapText="1"/>
      <protection hidden="1"/>
    </xf>
    <xf numFmtId="0" fontId="9" fillId="4" borderId="0" xfId="0" applyFont="1" applyFill="1" applyBorder="1" applyAlignment="1" applyProtection="1">
      <alignment horizontal="center" vertical="center" wrapText="1"/>
      <protection hidden="1"/>
    </xf>
    <xf numFmtId="166" fontId="9" fillId="3" borderId="0" xfId="1" applyNumberFormat="1"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0" fontId="8" fillId="4" borderId="0" xfId="0" applyFont="1" applyFill="1" applyBorder="1" applyAlignment="1" applyProtection="1">
      <alignment horizontal="center" wrapText="1"/>
      <protection hidden="1"/>
    </xf>
    <xf numFmtId="0" fontId="9" fillId="6" borderId="0" xfId="0" applyFont="1" applyFill="1" applyBorder="1" applyAlignment="1" applyProtection="1">
      <alignment horizontal="center" vertical="center" wrapText="1"/>
      <protection hidden="1"/>
    </xf>
    <xf numFmtId="0" fontId="35" fillId="2" borderId="0" xfId="0" applyFont="1" applyFill="1" applyBorder="1" applyAlignment="1" applyProtection="1">
      <alignment horizontal="left" vertical="center" wrapText="1" indent="1"/>
      <protection hidden="1"/>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1" fontId="11" fillId="2" borderId="20" xfId="0" applyNumberFormat="1" applyFont="1" applyFill="1" applyBorder="1" applyAlignment="1" applyProtection="1">
      <alignment horizontal="center" vertical="center"/>
      <protection locked="0"/>
    </xf>
    <xf numFmtId="167" fontId="17" fillId="4" borderId="0" xfId="0" applyNumberFormat="1" applyFont="1" applyFill="1" applyBorder="1" applyAlignment="1" applyProtection="1">
      <alignment horizontal="center"/>
      <protection hidden="1"/>
    </xf>
    <xf numFmtId="166" fontId="25" fillId="4" borderId="3" xfId="3" applyNumberFormat="1" applyFont="1" applyFill="1" applyBorder="1" applyAlignment="1" applyProtection="1">
      <alignment horizontal="center" vertical="center" wrapText="1"/>
      <protection hidden="1"/>
    </xf>
    <xf numFmtId="0" fontId="17" fillId="4" borderId="0" xfId="0" applyFont="1" applyFill="1" applyBorder="1" applyAlignment="1" applyProtection="1">
      <alignment horizontal="center"/>
      <protection hidden="1"/>
    </xf>
    <xf numFmtId="0" fontId="41" fillId="2" borderId="0" xfId="0" applyFont="1" applyFill="1" applyBorder="1" applyAlignment="1" applyProtection="1">
      <alignment horizontal="left" vertical="center" wrapText="1" indent="1"/>
      <protection hidden="1"/>
    </xf>
    <xf numFmtId="0" fontId="9" fillId="4" borderId="0" xfId="0" applyFont="1" applyFill="1" applyBorder="1" applyAlignment="1" applyProtection="1">
      <alignment horizontal="center" vertical="center"/>
      <protection hidden="1"/>
    </xf>
    <xf numFmtId="166" fontId="12" fillId="4" borderId="2" xfId="3" applyNumberFormat="1" applyFont="1" applyFill="1" applyBorder="1" applyAlignment="1" applyProtection="1">
      <alignment horizontal="center" vertical="center" wrapText="1"/>
      <protection hidden="1"/>
    </xf>
    <xf numFmtId="166" fontId="12" fillId="4" borderId="3" xfId="3" applyNumberFormat="1" applyFont="1" applyFill="1" applyBorder="1" applyAlignment="1" applyProtection="1">
      <alignment horizontal="center" vertical="center" wrapText="1"/>
      <protection hidden="1"/>
    </xf>
    <xf numFmtId="166" fontId="12" fillId="4" borderId="4" xfId="3" applyNumberFormat="1"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168" fontId="45" fillId="4" borderId="0" xfId="0" applyNumberFormat="1" applyFont="1" applyFill="1" applyAlignment="1" applyProtection="1">
      <alignment horizontal="center"/>
      <protection hidden="1"/>
    </xf>
    <xf numFmtId="166" fontId="18" fillId="4" borderId="2" xfId="3" applyNumberFormat="1" applyFont="1" applyFill="1" applyBorder="1" applyAlignment="1" applyProtection="1">
      <alignment horizontal="center" vertical="center" wrapText="1"/>
    </xf>
    <xf numFmtId="166" fontId="18" fillId="4" borderId="3" xfId="3" applyNumberFormat="1" applyFont="1" applyFill="1" applyBorder="1" applyAlignment="1" applyProtection="1">
      <alignment horizontal="center" vertical="center" wrapText="1"/>
    </xf>
    <xf numFmtId="166" fontId="18" fillId="4" borderId="4" xfId="3" applyNumberFormat="1" applyFont="1" applyFill="1" applyBorder="1" applyAlignment="1" applyProtection="1">
      <alignment horizontal="center" vertical="center" wrapText="1"/>
    </xf>
    <xf numFmtId="0" fontId="47" fillId="2" borderId="0" xfId="0" applyFont="1" applyFill="1" applyAlignment="1">
      <alignment horizontal="center" vertical="center"/>
    </xf>
    <xf numFmtId="0" fontId="44" fillId="2" borderId="0" xfId="0" applyFont="1" applyFill="1" applyAlignment="1">
      <alignment horizontal="left" vertical="top" wrapText="1"/>
    </xf>
    <xf numFmtId="0" fontId="32" fillId="2" borderId="28" xfId="0" applyFont="1" applyFill="1" applyBorder="1" applyAlignment="1">
      <alignment horizontal="left" vertical="center"/>
    </xf>
    <xf numFmtId="0" fontId="32" fillId="2" borderId="0" xfId="0" applyFont="1" applyFill="1" applyBorder="1" applyAlignment="1">
      <alignment horizontal="left" vertical="center"/>
    </xf>
    <xf numFmtId="0" fontId="32" fillId="2" borderId="28" xfId="0" quotePrefix="1" applyFont="1" applyFill="1" applyBorder="1" applyAlignment="1">
      <alignment horizontal="left" vertical="center" wrapText="1"/>
    </xf>
    <xf numFmtId="0" fontId="32" fillId="2" borderId="0" xfId="0" quotePrefix="1" applyFont="1" applyFill="1" applyBorder="1" applyAlignment="1">
      <alignment horizontal="left" vertical="center" wrapText="1"/>
    </xf>
    <xf numFmtId="0" fontId="7" fillId="2" borderId="0" xfId="0" applyFont="1" applyFill="1" applyAlignment="1">
      <alignment horizontal="left" vertical="center" wrapText="1"/>
    </xf>
    <xf numFmtId="0" fontId="32" fillId="2" borderId="27" xfId="0" applyFont="1" applyFill="1" applyBorder="1" applyAlignment="1">
      <alignment horizontal="lef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9" xfId="0" quotePrefix="1" applyFont="1" applyFill="1" applyBorder="1" applyAlignment="1">
      <alignment horizontal="left" vertical="center" wrapText="1"/>
    </xf>
    <xf numFmtId="0" fontId="32" fillId="2" borderId="28" xfId="0" applyFont="1" applyFill="1" applyBorder="1" applyAlignment="1">
      <alignment vertical="center"/>
    </xf>
    <xf numFmtId="0" fontId="32" fillId="2" borderId="29" xfId="0" applyFont="1" applyFill="1" applyBorder="1" applyAlignment="1">
      <alignment vertical="center"/>
    </xf>
  </cellXfs>
  <cellStyles count="6">
    <cellStyle name="Milliers" xfId="1" builtinId="3"/>
    <cellStyle name="Milliers 2" xfId="3" xr:uid="{00000000-0005-0000-0000-000001000000}"/>
    <cellStyle name="Milliers 2 2" xfId="5" xr:uid="{2F3BE96E-B45C-41C2-AA60-BC0C127092AF}"/>
    <cellStyle name="Milliers 3" xfId="4" xr:uid="{EF2B2C70-7AFC-4283-B8FE-BF06940402F3}"/>
    <cellStyle name="Normal" xfId="0" builtinId="0"/>
    <cellStyle name="Pourcentage" xfId="2" builtinId="5"/>
  </cellStyles>
  <dxfs count="28">
    <dxf>
      <fill>
        <patternFill>
          <bgColor theme="0" tint="-0.24994659260841701"/>
        </patternFill>
      </fill>
      <border>
        <left/>
        <right/>
        <top/>
        <bottom/>
        <vertical/>
        <horizontal/>
      </border>
    </dxf>
    <dxf>
      <numFmt numFmtId="170" formatCode=";;;"/>
    </dxf>
    <dxf>
      <font>
        <color rgb="FF9C0006"/>
      </font>
      <fill>
        <patternFill>
          <bgColor rgb="FFFFC7CE"/>
        </patternFill>
      </fill>
    </dxf>
    <dxf>
      <fill>
        <patternFill patternType="solid">
          <fgColor theme="0" tint="-0.24994659260841701"/>
          <bgColor theme="0" tint="-0.24994659260841701"/>
        </patternFill>
      </fill>
      <border>
        <left/>
        <right/>
        <top/>
        <bottom/>
        <vertical/>
        <horizontal/>
      </border>
    </dxf>
    <dxf>
      <numFmt numFmtId="17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border>
        <left/>
        <right/>
        <top/>
        <bottom/>
        <vertical/>
        <horizontal/>
      </border>
    </dxf>
    <dxf>
      <fill>
        <patternFill>
          <bgColor theme="0" tint="-0.24994659260841701"/>
        </patternFill>
      </fill>
      <border>
        <left/>
        <right/>
        <top/>
        <bottom/>
        <vertical/>
        <horizontal/>
      </border>
    </dxf>
    <dxf>
      <numFmt numFmtId="170" formatCode=";;;"/>
    </dxf>
    <dxf>
      <font>
        <color rgb="FF9C0006"/>
      </font>
      <fill>
        <patternFill>
          <bgColor rgb="FFFFC7CE"/>
        </patternFill>
      </fill>
    </dxf>
    <dxf>
      <fill>
        <patternFill patternType="solid">
          <fgColor theme="0" tint="-0.24994659260841701"/>
          <bgColor theme="0" tint="-0.24994659260841701"/>
        </patternFill>
      </fill>
      <border>
        <left/>
        <right/>
        <top/>
        <bottom/>
        <vertical/>
        <horizontal/>
      </border>
    </dxf>
    <dxf>
      <numFmt numFmtId="170"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border>
        <left/>
        <right/>
        <top/>
        <bottom/>
        <vertical/>
        <horizontal/>
      </border>
    </dxf>
  </dxfs>
  <tableStyles count="0" defaultTableStyle="TableStyleMedium2" defaultPivotStyle="PivotStyleLight16"/>
  <colors>
    <mruColors>
      <color rgb="FF57FFAB"/>
      <color rgb="FF00CC99"/>
      <color rgb="FFFFCCCC"/>
      <color rgb="FFFF7C80"/>
      <color rgb="FFFF9966"/>
      <color rgb="FFCC0066"/>
      <color rgb="FFFF5050"/>
      <color rgb="FFFF7D7D"/>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1</xdr:colOff>
      <xdr:row>37</xdr:row>
      <xdr:rowOff>99391</xdr:rowOff>
    </xdr:from>
    <xdr:to>
      <xdr:col>62</xdr:col>
      <xdr:colOff>33132</xdr:colOff>
      <xdr:row>39</xdr:row>
      <xdr:rowOff>124239</xdr:rowOff>
    </xdr:to>
    <xdr:sp macro="" textlink="">
      <xdr:nvSpPr>
        <xdr:cNvPr id="3" name="ZoneTexte 2">
          <a:extLst>
            <a:ext uri="{FF2B5EF4-FFF2-40B4-BE49-F238E27FC236}">
              <a16:creationId xmlns:a16="http://schemas.microsoft.com/office/drawing/2014/main" id="{D8FC17C8-4BE8-430D-9D30-8F38F57FBF3F}"/>
            </a:ext>
          </a:extLst>
        </xdr:cNvPr>
        <xdr:cNvSpPr txBox="1"/>
      </xdr:nvSpPr>
      <xdr:spPr>
        <a:xfrm>
          <a:off x="8837544" y="4356652"/>
          <a:ext cx="2087218" cy="26504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50</xdr:row>
      <xdr:rowOff>15875</xdr:rowOff>
    </xdr:from>
    <xdr:to>
      <xdr:col>7</xdr:col>
      <xdr:colOff>7944</xdr:colOff>
      <xdr:row>59</xdr:row>
      <xdr:rowOff>66261</xdr:rowOff>
    </xdr:to>
    <xdr:grpSp>
      <xdr:nvGrpSpPr>
        <xdr:cNvPr id="6" name="Groupe 5">
          <a:extLst>
            <a:ext uri="{FF2B5EF4-FFF2-40B4-BE49-F238E27FC236}">
              <a16:creationId xmlns:a16="http://schemas.microsoft.com/office/drawing/2014/main" id="{96AE5753-CB13-41AA-8DD5-ECD082855C67}"/>
            </a:ext>
          </a:extLst>
        </xdr:cNvPr>
        <xdr:cNvGrpSpPr/>
      </xdr:nvGrpSpPr>
      <xdr:grpSpPr>
        <a:xfrm>
          <a:off x="419102" y="6940550"/>
          <a:ext cx="760417" cy="1402936"/>
          <a:chOff x="8485717" y="1396698"/>
          <a:chExt cx="710578" cy="1141418"/>
        </a:xfrm>
      </xdr:grpSpPr>
      <xdr:sp macro="" textlink="">
        <xdr:nvSpPr>
          <xdr:cNvPr id="7" name="ZoneTexte 6">
            <a:extLst>
              <a:ext uri="{FF2B5EF4-FFF2-40B4-BE49-F238E27FC236}">
                <a16:creationId xmlns:a16="http://schemas.microsoft.com/office/drawing/2014/main" id="{435E8AAD-F87A-4282-BA2C-5729FF738834}"/>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9C9FDCD2-854A-4406-A6BE-65DB2F4625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38</xdr:row>
      <xdr:rowOff>54664</xdr:rowOff>
    </xdr:from>
    <xdr:to>
      <xdr:col>19</xdr:col>
      <xdr:colOff>180975</xdr:colOff>
      <xdr:row>40</xdr:row>
      <xdr:rowOff>122168</xdr:rowOff>
    </xdr:to>
    <xdr:sp macro="" textlink="">
      <xdr:nvSpPr>
        <xdr:cNvPr id="9" name="ZoneTexte 8">
          <a:extLst>
            <a:ext uri="{FF2B5EF4-FFF2-40B4-BE49-F238E27FC236}">
              <a16:creationId xmlns:a16="http://schemas.microsoft.com/office/drawing/2014/main" id="{062B524F-385F-4104-BB23-AA3DE0B9296A}"/>
            </a:ext>
          </a:extLst>
        </xdr:cNvPr>
        <xdr:cNvSpPr txBox="1"/>
      </xdr:nvSpPr>
      <xdr:spPr>
        <a:xfrm>
          <a:off x="2064854" y="4674289"/>
          <a:ext cx="17451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40</xdr:row>
      <xdr:rowOff>124968</xdr:rowOff>
    </xdr:from>
    <xdr:to>
      <xdr:col>13</xdr:col>
      <xdr:colOff>78454</xdr:colOff>
      <xdr:row>40</xdr:row>
      <xdr:rowOff>202804</xdr:rowOff>
    </xdr:to>
    <xdr:sp macro="" textlink="">
      <xdr:nvSpPr>
        <xdr:cNvPr id="10" name="Triangle isocèle 9">
          <a:extLst>
            <a:ext uri="{FF2B5EF4-FFF2-40B4-BE49-F238E27FC236}">
              <a16:creationId xmlns:a16="http://schemas.microsoft.com/office/drawing/2014/main" id="{5A1DBC62-01E8-48B1-94E4-34E1AFA17118}"/>
            </a:ext>
          </a:extLst>
        </xdr:cNvPr>
        <xdr:cNvSpPr/>
      </xdr:nvSpPr>
      <xdr:spPr>
        <a:xfrm flipV="1">
          <a:off x="2419076" y="4904033"/>
          <a:ext cx="119313"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48</xdr:col>
      <xdr:colOff>82801</xdr:colOff>
      <xdr:row>56</xdr:row>
      <xdr:rowOff>12694</xdr:rowOff>
    </xdr:from>
    <xdr:to>
      <xdr:col>56</xdr:col>
      <xdr:colOff>76200</xdr:colOff>
      <xdr:row>59</xdr:row>
      <xdr:rowOff>76200</xdr:rowOff>
    </xdr:to>
    <xdr:sp macro="" textlink="">
      <xdr:nvSpPr>
        <xdr:cNvPr id="14" name="ZoneTexte 13">
          <a:extLst>
            <a:ext uri="{FF2B5EF4-FFF2-40B4-BE49-F238E27FC236}">
              <a16:creationId xmlns:a16="http://schemas.microsoft.com/office/drawing/2014/main" id="{6FDF1F7E-1255-4D68-AA7B-7494DF795EF0}"/>
            </a:ext>
          </a:extLst>
        </xdr:cNvPr>
        <xdr:cNvSpPr txBox="1"/>
      </xdr:nvSpPr>
      <xdr:spPr>
        <a:xfrm>
          <a:off x="7759951" y="7661269"/>
          <a:ext cx="1431674" cy="692156"/>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 et opérations PLAI RO ANRU</a:t>
          </a:r>
          <a:endParaRPr lang="fr-FR" sz="900" i="0">
            <a:solidFill>
              <a:schemeClr val="bg1"/>
            </a:solidFill>
            <a:effectLst/>
            <a:latin typeface="+mn-lt"/>
          </a:endParaRPr>
        </a:p>
      </xdr:txBody>
    </xdr:sp>
    <xdr:clientData/>
  </xdr:twoCellAnchor>
  <xdr:twoCellAnchor>
    <xdr:from>
      <xdr:col>48</xdr:col>
      <xdr:colOff>3</xdr:colOff>
      <xdr:row>56</xdr:row>
      <xdr:rowOff>85724</xdr:rowOff>
    </xdr:from>
    <xdr:to>
      <xdr:col>48</xdr:col>
      <xdr:colOff>95252</xdr:colOff>
      <xdr:row>56</xdr:row>
      <xdr:rowOff>142875</xdr:rowOff>
    </xdr:to>
    <xdr:sp macro="" textlink="">
      <xdr:nvSpPr>
        <xdr:cNvPr id="15" name="Triangle isocèle 14">
          <a:extLst>
            <a:ext uri="{FF2B5EF4-FFF2-40B4-BE49-F238E27FC236}">
              <a16:creationId xmlns:a16="http://schemas.microsoft.com/office/drawing/2014/main" id="{D639F3BC-B20F-4B0F-883D-E0F446C4454C}"/>
            </a:ext>
          </a:extLst>
        </xdr:cNvPr>
        <xdr:cNvSpPr/>
      </xdr:nvSpPr>
      <xdr:spPr>
        <a:xfrm rot="16200000">
          <a:off x="7981952" y="6562725"/>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55</xdr:row>
      <xdr:rowOff>123823</xdr:rowOff>
    </xdr:from>
    <xdr:to>
      <xdr:col>26</xdr:col>
      <xdr:colOff>207064</xdr:colOff>
      <xdr:row>59</xdr:row>
      <xdr:rowOff>91108</xdr:rowOff>
    </xdr:to>
    <xdr:sp macro="" textlink="">
      <xdr:nvSpPr>
        <xdr:cNvPr id="17" name="ZoneTexte 16">
          <a:extLst>
            <a:ext uri="{FF2B5EF4-FFF2-40B4-BE49-F238E27FC236}">
              <a16:creationId xmlns:a16="http://schemas.microsoft.com/office/drawing/2014/main" id="{7552E58A-807F-455C-8F84-1C3A5A7F119B}"/>
            </a:ext>
          </a:extLst>
        </xdr:cNvPr>
        <xdr:cNvSpPr txBox="1"/>
      </xdr:nvSpPr>
      <xdr:spPr>
        <a:xfrm>
          <a:off x="3600449" y="7839073"/>
          <a:ext cx="127386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si prêts fonciers sur + de 50 ans (hors</a:t>
          </a:r>
          <a:r>
            <a:rPr lang="fr-FR" sz="900" b="0" i="0" baseline="0">
              <a:solidFill>
                <a:schemeClr val="bg1"/>
              </a:solidFill>
              <a:effectLst/>
              <a:latin typeface="+mn-lt"/>
            </a:rPr>
            <a:t> PLI et PLAI RO ANRU)</a:t>
          </a:r>
          <a:endParaRPr lang="fr-FR" sz="900" i="0">
            <a:solidFill>
              <a:schemeClr val="bg1"/>
            </a:solidFill>
            <a:effectLst/>
            <a:latin typeface="+mn-lt"/>
          </a:endParaRPr>
        </a:p>
      </xdr:txBody>
    </xdr:sp>
    <xdr:clientData/>
  </xdr:twoCellAnchor>
  <xdr:twoCellAnchor>
    <xdr:from>
      <xdr:col>26</xdr:col>
      <xdr:colOff>193955</xdr:colOff>
      <xdr:row>56</xdr:row>
      <xdr:rowOff>66675</xdr:rowOff>
    </xdr:from>
    <xdr:to>
      <xdr:col>27</xdr:col>
      <xdr:colOff>31060</xdr:colOff>
      <xdr:row>56</xdr:row>
      <xdr:rowOff>128589</xdr:rowOff>
    </xdr:to>
    <xdr:sp macro="" textlink="">
      <xdr:nvSpPr>
        <xdr:cNvPr id="18" name="Triangle isocèle 17">
          <a:extLst>
            <a:ext uri="{FF2B5EF4-FFF2-40B4-BE49-F238E27FC236}">
              <a16:creationId xmlns:a16="http://schemas.microsoft.com/office/drawing/2014/main" id="{3E44CE75-6317-46B2-BD5F-1D8142538CE7}"/>
            </a:ext>
          </a:extLst>
        </xdr:cNvPr>
        <xdr:cNvSpPr/>
      </xdr:nvSpPr>
      <xdr:spPr>
        <a:xfrm rot="5400000">
          <a:off x="4856475" y="7124046"/>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116975</xdr:colOff>
      <xdr:row>38</xdr:row>
      <xdr:rowOff>100261</xdr:rowOff>
    </xdr:from>
    <xdr:to>
      <xdr:col>80</xdr:col>
      <xdr:colOff>95250</xdr:colOff>
      <xdr:row>59</xdr:row>
      <xdr:rowOff>47625</xdr:rowOff>
    </xdr:to>
    <xdr:sp macro="" textlink="">
      <xdr:nvSpPr>
        <xdr:cNvPr id="21" name="Rectangle : coins arrondis 20">
          <a:extLst>
            <a:ext uri="{FF2B5EF4-FFF2-40B4-BE49-F238E27FC236}">
              <a16:creationId xmlns:a16="http://schemas.microsoft.com/office/drawing/2014/main" id="{AE8B894A-A6E3-4E43-8897-2A5CFF6984E1}"/>
            </a:ext>
          </a:extLst>
        </xdr:cNvPr>
        <xdr:cNvSpPr/>
      </xdr:nvSpPr>
      <xdr:spPr>
        <a:xfrm>
          <a:off x="14966450" y="5186611"/>
          <a:ext cx="4816975"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83</xdr:col>
      <xdr:colOff>180975</xdr:colOff>
      <xdr:row>38</xdr:row>
      <xdr:rowOff>9525</xdr:rowOff>
    </xdr:from>
    <xdr:to>
      <xdr:col>87</xdr:col>
      <xdr:colOff>933450</xdr:colOff>
      <xdr:row>54</xdr:row>
      <xdr:rowOff>66675</xdr:rowOff>
    </xdr:to>
    <xdr:sp macro="" textlink="">
      <xdr:nvSpPr>
        <xdr:cNvPr id="23" name="Rectangle : coins arrondis 22">
          <a:extLst>
            <a:ext uri="{FF2B5EF4-FFF2-40B4-BE49-F238E27FC236}">
              <a16:creationId xmlns:a16="http://schemas.microsoft.com/office/drawing/2014/main" id="{2888604A-BF0C-4994-B27E-62AA4AC37407}"/>
            </a:ext>
          </a:extLst>
        </xdr:cNvPr>
        <xdr:cNvSpPr/>
      </xdr:nvSpPr>
      <xdr:spPr>
        <a:xfrm>
          <a:off x="21202650" y="5095875"/>
          <a:ext cx="321945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4765</xdr:colOff>
      <xdr:row>51</xdr:row>
      <xdr:rowOff>61588</xdr:rowOff>
    </xdr:from>
    <xdr:to>
      <xdr:col>58</xdr:col>
      <xdr:colOff>24848</xdr:colOff>
      <xdr:row>54</xdr:row>
      <xdr:rowOff>41413</xdr:rowOff>
    </xdr:to>
    <xdr:sp macro="" textlink="">
      <xdr:nvSpPr>
        <xdr:cNvPr id="26" name="ZoneTexte 25">
          <a:extLst>
            <a:ext uri="{FF2B5EF4-FFF2-40B4-BE49-F238E27FC236}">
              <a16:creationId xmlns:a16="http://schemas.microsoft.com/office/drawing/2014/main" id="{60E52A2D-683F-4D02-9368-1B69184B0B25}"/>
            </a:ext>
          </a:extLst>
        </xdr:cNvPr>
        <xdr:cNvSpPr txBox="1"/>
      </xdr:nvSpPr>
      <xdr:spPr>
        <a:xfrm>
          <a:off x="8726352" y="6455762"/>
          <a:ext cx="1544083" cy="40223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171449</xdr:colOff>
      <xdr:row>4</xdr:row>
      <xdr:rowOff>1</xdr:rowOff>
    </xdr:from>
    <xdr:to>
      <xdr:col>50</xdr:col>
      <xdr:colOff>9524</xdr:colOff>
      <xdr:row>22</xdr:row>
      <xdr:rowOff>85726</xdr:rowOff>
    </xdr:to>
    <xdr:sp macro="" textlink="">
      <xdr:nvSpPr>
        <xdr:cNvPr id="29" name="Rectangle 28">
          <a:extLst>
            <a:ext uri="{FF2B5EF4-FFF2-40B4-BE49-F238E27FC236}">
              <a16:creationId xmlns:a16="http://schemas.microsoft.com/office/drawing/2014/main" id="{6C214716-73AE-4633-9C4A-C63E953B1D57}"/>
            </a:ext>
          </a:extLst>
        </xdr:cNvPr>
        <xdr:cNvSpPr/>
      </xdr:nvSpPr>
      <xdr:spPr>
        <a:xfrm>
          <a:off x="1762124" y="438151"/>
          <a:ext cx="6334125" cy="26574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40</xdr:row>
      <xdr:rowOff>107675</xdr:rowOff>
    </xdr:from>
    <xdr:to>
      <xdr:col>18</xdr:col>
      <xdr:colOff>99392</xdr:colOff>
      <xdr:row>40</xdr:row>
      <xdr:rowOff>223631</xdr:rowOff>
    </xdr:to>
    <xdr:sp macro="" textlink="">
      <xdr:nvSpPr>
        <xdr:cNvPr id="30" name="Triangle isocèle 29">
          <a:extLst>
            <a:ext uri="{FF2B5EF4-FFF2-40B4-BE49-F238E27FC236}">
              <a16:creationId xmlns:a16="http://schemas.microsoft.com/office/drawing/2014/main" id="{39796F59-B5CE-42F8-B1B4-7A50AF513F72}"/>
            </a:ext>
          </a:extLst>
        </xdr:cNvPr>
        <xdr:cNvSpPr/>
      </xdr:nvSpPr>
      <xdr:spPr>
        <a:xfrm flipV="1">
          <a:off x="3445564" y="4886740"/>
          <a:ext cx="140806"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41415</xdr:colOff>
      <xdr:row>50</xdr:row>
      <xdr:rowOff>24846</xdr:rowOff>
    </xdr:from>
    <xdr:to>
      <xdr:col>50</xdr:col>
      <xdr:colOff>2</xdr:colOff>
      <xdr:row>51</xdr:row>
      <xdr:rowOff>89451</xdr:rowOff>
    </xdr:to>
    <xdr:sp macro="" textlink="">
      <xdr:nvSpPr>
        <xdr:cNvPr id="31" name="Triangle isocèle 30">
          <a:extLst>
            <a:ext uri="{FF2B5EF4-FFF2-40B4-BE49-F238E27FC236}">
              <a16:creationId xmlns:a16="http://schemas.microsoft.com/office/drawing/2014/main" id="{1EC47C84-E2E1-4541-AE65-CF4770FB7519}"/>
            </a:ext>
          </a:extLst>
        </xdr:cNvPr>
        <xdr:cNvSpPr/>
      </xdr:nvSpPr>
      <xdr:spPr>
        <a:xfrm>
          <a:off x="8796132" y="6468716"/>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16565</xdr:colOff>
      <xdr:row>50</xdr:row>
      <xdr:rowOff>24848</xdr:rowOff>
    </xdr:from>
    <xdr:to>
      <xdr:col>57</xdr:col>
      <xdr:colOff>0</xdr:colOff>
      <xdr:row>51</xdr:row>
      <xdr:rowOff>89453</xdr:rowOff>
    </xdr:to>
    <xdr:sp macro="" textlink="">
      <xdr:nvSpPr>
        <xdr:cNvPr id="32" name="Triangle isocèle 31">
          <a:extLst>
            <a:ext uri="{FF2B5EF4-FFF2-40B4-BE49-F238E27FC236}">
              <a16:creationId xmlns:a16="http://schemas.microsoft.com/office/drawing/2014/main" id="{97CAC2ED-9E65-44A7-9E39-D46B635A4641}"/>
            </a:ext>
          </a:extLst>
        </xdr:cNvPr>
        <xdr:cNvSpPr/>
      </xdr:nvSpPr>
      <xdr:spPr>
        <a:xfrm>
          <a:off x="9963978" y="6468718"/>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xdr:colOff>
      <xdr:row>37</xdr:row>
      <xdr:rowOff>99391</xdr:rowOff>
    </xdr:from>
    <xdr:to>
      <xdr:col>62</xdr:col>
      <xdr:colOff>33132</xdr:colOff>
      <xdr:row>39</xdr:row>
      <xdr:rowOff>124239</xdr:rowOff>
    </xdr:to>
    <xdr:sp macro="" textlink="">
      <xdr:nvSpPr>
        <xdr:cNvPr id="2" name="ZoneTexte 1">
          <a:extLst>
            <a:ext uri="{FF2B5EF4-FFF2-40B4-BE49-F238E27FC236}">
              <a16:creationId xmlns:a16="http://schemas.microsoft.com/office/drawing/2014/main" id="{FA32E4F3-8497-489C-9473-F7B22C708292}"/>
            </a:ext>
          </a:extLst>
        </xdr:cNvPr>
        <xdr:cNvSpPr txBox="1"/>
      </xdr:nvSpPr>
      <xdr:spPr>
        <a:xfrm>
          <a:off x="8086726" y="4842841"/>
          <a:ext cx="2090531" cy="31059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50</xdr:row>
      <xdr:rowOff>15875</xdr:rowOff>
    </xdr:from>
    <xdr:to>
      <xdr:col>7</xdr:col>
      <xdr:colOff>7944</xdr:colOff>
      <xdr:row>59</xdr:row>
      <xdr:rowOff>66261</xdr:rowOff>
    </xdr:to>
    <xdr:grpSp>
      <xdr:nvGrpSpPr>
        <xdr:cNvPr id="3" name="Groupe 2">
          <a:extLst>
            <a:ext uri="{FF2B5EF4-FFF2-40B4-BE49-F238E27FC236}">
              <a16:creationId xmlns:a16="http://schemas.microsoft.com/office/drawing/2014/main" id="{DDE19BEE-32F1-4ED3-A814-0953AA3F3F74}"/>
            </a:ext>
          </a:extLst>
        </xdr:cNvPr>
        <xdr:cNvGrpSpPr/>
      </xdr:nvGrpSpPr>
      <xdr:grpSpPr>
        <a:xfrm>
          <a:off x="419102" y="7159625"/>
          <a:ext cx="760417" cy="1402936"/>
          <a:chOff x="8485717" y="1396698"/>
          <a:chExt cx="710578" cy="1141418"/>
        </a:xfrm>
      </xdr:grpSpPr>
      <xdr:sp macro="" textlink="">
        <xdr:nvSpPr>
          <xdr:cNvPr id="4" name="ZoneTexte 3">
            <a:extLst>
              <a:ext uri="{FF2B5EF4-FFF2-40B4-BE49-F238E27FC236}">
                <a16:creationId xmlns:a16="http://schemas.microsoft.com/office/drawing/2014/main" id="{B8A64FBD-D3FA-DB26-6337-15629E559F53}"/>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5" name="Triangle isocèle 4">
            <a:extLst>
              <a:ext uri="{FF2B5EF4-FFF2-40B4-BE49-F238E27FC236}">
                <a16:creationId xmlns:a16="http://schemas.microsoft.com/office/drawing/2014/main" id="{B0605247-EA6F-9BA8-4414-1653D5F7BF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38</xdr:row>
      <xdr:rowOff>54664</xdr:rowOff>
    </xdr:from>
    <xdr:to>
      <xdr:col>19</xdr:col>
      <xdr:colOff>180975</xdr:colOff>
      <xdr:row>40</xdr:row>
      <xdr:rowOff>122168</xdr:rowOff>
    </xdr:to>
    <xdr:sp macro="" textlink="">
      <xdr:nvSpPr>
        <xdr:cNvPr id="6" name="ZoneTexte 5">
          <a:extLst>
            <a:ext uri="{FF2B5EF4-FFF2-40B4-BE49-F238E27FC236}">
              <a16:creationId xmlns:a16="http://schemas.microsoft.com/office/drawing/2014/main" id="{DC78CFB1-0B6E-4252-8A6B-B7EFA29A19F4}"/>
            </a:ext>
          </a:extLst>
        </xdr:cNvPr>
        <xdr:cNvSpPr txBox="1"/>
      </xdr:nvSpPr>
      <xdr:spPr>
        <a:xfrm>
          <a:off x="2131529" y="4950514"/>
          <a:ext cx="18594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40</xdr:row>
      <xdr:rowOff>124968</xdr:rowOff>
    </xdr:from>
    <xdr:to>
      <xdr:col>13</xdr:col>
      <xdr:colOff>78454</xdr:colOff>
      <xdr:row>40</xdr:row>
      <xdr:rowOff>202804</xdr:rowOff>
    </xdr:to>
    <xdr:sp macro="" textlink="">
      <xdr:nvSpPr>
        <xdr:cNvPr id="7" name="Triangle isocèle 6">
          <a:extLst>
            <a:ext uri="{FF2B5EF4-FFF2-40B4-BE49-F238E27FC236}">
              <a16:creationId xmlns:a16="http://schemas.microsoft.com/office/drawing/2014/main" id="{24B37646-0D71-4551-AD89-E1566C2D1F6E}"/>
            </a:ext>
          </a:extLst>
        </xdr:cNvPr>
        <xdr:cNvSpPr/>
      </xdr:nvSpPr>
      <xdr:spPr>
        <a:xfrm flipV="1">
          <a:off x="2474569" y="5392293"/>
          <a:ext cx="80385"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48</xdr:col>
      <xdr:colOff>82800</xdr:colOff>
      <xdr:row>56</xdr:row>
      <xdr:rowOff>12694</xdr:rowOff>
    </xdr:from>
    <xdr:to>
      <xdr:col>56</xdr:col>
      <xdr:colOff>66675</xdr:colOff>
      <xdr:row>59</xdr:row>
      <xdr:rowOff>76200</xdr:rowOff>
    </xdr:to>
    <xdr:sp macro="" textlink="">
      <xdr:nvSpPr>
        <xdr:cNvPr id="8" name="ZoneTexte 7">
          <a:extLst>
            <a:ext uri="{FF2B5EF4-FFF2-40B4-BE49-F238E27FC236}">
              <a16:creationId xmlns:a16="http://schemas.microsoft.com/office/drawing/2014/main" id="{A076A08F-643A-42EC-B2BB-2C23A01ED304}"/>
            </a:ext>
          </a:extLst>
        </xdr:cNvPr>
        <xdr:cNvSpPr txBox="1"/>
      </xdr:nvSpPr>
      <xdr:spPr>
        <a:xfrm>
          <a:off x="7759950" y="7880344"/>
          <a:ext cx="1422150" cy="692156"/>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 et opérations PLAI RO ANRU</a:t>
          </a:r>
          <a:endParaRPr lang="fr-FR" sz="900" i="0">
            <a:solidFill>
              <a:schemeClr val="bg1"/>
            </a:solidFill>
            <a:effectLst/>
            <a:latin typeface="+mn-lt"/>
          </a:endParaRPr>
        </a:p>
      </xdr:txBody>
    </xdr:sp>
    <xdr:clientData/>
  </xdr:twoCellAnchor>
  <xdr:twoCellAnchor>
    <xdr:from>
      <xdr:col>48</xdr:col>
      <xdr:colOff>3</xdr:colOff>
      <xdr:row>56</xdr:row>
      <xdr:rowOff>85724</xdr:rowOff>
    </xdr:from>
    <xdr:to>
      <xdr:col>48</xdr:col>
      <xdr:colOff>95252</xdr:colOff>
      <xdr:row>56</xdr:row>
      <xdr:rowOff>142875</xdr:rowOff>
    </xdr:to>
    <xdr:sp macro="" textlink="">
      <xdr:nvSpPr>
        <xdr:cNvPr id="9" name="Triangle isocèle 8">
          <a:extLst>
            <a:ext uri="{FF2B5EF4-FFF2-40B4-BE49-F238E27FC236}">
              <a16:creationId xmlns:a16="http://schemas.microsoft.com/office/drawing/2014/main" id="{BC76F642-2B95-4F83-9F78-D02BA7E0692F}"/>
            </a:ext>
          </a:extLst>
        </xdr:cNvPr>
        <xdr:cNvSpPr/>
      </xdr:nvSpPr>
      <xdr:spPr>
        <a:xfrm rot="16200000">
          <a:off x="7696202" y="7715250"/>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55</xdr:row>
      <xdr:rowOff>123823</xdr:rowOff>
    </xdr:from>
    <xdr:to>
      <xdr:col>26</xdr:col>
      <xdr:colOff>207064</xdr:colOff>
      <xdr:row>59</xdr:row>
      <xdr:rowOff>91108</xdr:rowOff>
    </xdr:to>
    <xdr:sp macro="" textlink="">
      <xdr:nvSpPr>
        <xdr:cNvPr id="10" name="ZoneTexte 9">
          <a:extLst>
            <a:ext uri="{FF2B5EF4-FFF2-40B4-BE49-F238E27FC236}">
              <a16:creationId xmlns:a16="http://schemas.microsoft.com/office/drawing/2014/main" id="{0B3E9A52-8768-417D-958E-1783CB1700ED}"/>
            </a:ext>
          </a:extLst>
        </xdr:cNvPr>
        <xdr:cNvSpPr txBox="1"/>
      </xdr:nvSpPr>
      <xdr:spPr>
        <a:xfrm>
          <a:off x="3781424" y="7648573"/>
          <a:ext cx="136911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si prêts fonciers sur + de 50 ans (hors</a:t>
          </a:r>
          <a:r>
            <a:rPr lang="fr-FR" sz="900" b="0" i="0" baseline="0">
              <a:solidFill>
                <a:schemeClr val="bg1"/>
              </a:solidFill>
              <a:effectLst/>
              <a:latin typeface="+mn-lt"/>
            </a:rPr>
            <a:t> PLI et PLAI RO ANRU)</a:t>
          </a:r>
          <a:endParaRPr lang="fr-FR" sz="900" i="0">
            <a:solidFill>
              <a:schemeClr val="bg1"/>
            </a:solidFill>
            <a:effectLst/>
            <a:latin typeface="+mn-lt"/>
          </a:endParaRPr>
        </a:p>
      </xdr:txBody>
    </xdr:sp>
    <xdr:clientData/>
  </xdr:twoCellAnchor>
  <xdr:twoCellAnchor>
    <xdr:from>
      <xdr:col>26</xdr:col>
      <xdr:colOff>193955</xdr:colOff>
      <xdr:row>56</xdr:row>
      <xdr:rowOff>66675</xdr:rowOff>
    </xdr:from>
    <xdr:to>
      <xdr:col>27</xdr:col>
      <xdr:colOff>31060</xdr:colOff>
      <xdr:row>56</xdr:row>
      <xdr:rowOff>128589</xdr:rowOff>
    </xdr:to>
    <xdr:sp macro="" textlink="">
      <xdr:nvSpPr>
        <xdr:cNvPr id="11" name="Triangle isocèle 10">
          <a:extLst>
            <a:ext uri="{FF2B5EF4-FFF2-40B4-BE49-F238E27FC236}">
              <a16:creationId xmlns:a16="http://schemas.microsoft.com/office/drawing/2014/main" id="{92CF863D-2FF5-49D7-B08C-44CB119C9D9D}"/>
            </a:ext>
          </a:extLst>
        </xdr:cNvPr>
        <xdr:cNvSpPr/>
      </xdr:nvSpPr>
      <xdr:spPr>
        <a:xfrm rot="5400000">
          <a:off x="5134563" y="7718117"/>
          <a:ext cx="61914" cy="56180"/>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116975</xdr:colOff>
      <xdr:row>38</xdr:row>
      <xdr:rowOff>100261</xdr:rowOff>
    </xdr:from>
    <xdr:to>
      <xdr:col>80</xdr:col>
      <xdr:colOff>95250</xdr:colOff>
      <xdr:row>59</xdr:row>
      <xdr:rowOff>47625</xdr:rowOff>
    </xdr:to>
    <xdr:sp macro="" textlink="">
      <xdr:nvSpPr>
        <xdr:cNvPr id="12" name="Rectangle : coins arrondis 11">
          <a:extLst>
            <a:ext uri="{FF2B5EF4-FFF2-40B4-BE49-F238E27FC236}">
              <a16:creationId xmlns:a16="http://schemas.microsoft.com/office/drawing/2014/main" id="{CA6CF2E3-8199-4DE2-B66C-5805B347B2FB}"/>
            </a:ext>
          </a:extLst>
        </xdr:cNvPr>
        <xdr:cNvSpPr/>
      </xdr:nvSpPr>
      <xdr:spPr>
        <a:xfrm>
          <a:off x="12392025" y="4996111"/>
          <a:ext cx="0"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83</xdr:col>
      <xdr:colOff>180975</xdr:colOff>
      <xdr:row>38</xdr:row>
      <xdr:rowOff>9525</xdr:rowOff>
    </xdr:from>
    <xdr:to>
      <xdr:col>87</xdr:col>
      <xdr:colOff>933450</xdr:colOff>
      <xdr:row>54</xdr:row>
      <xdr:rowOff>66675</xdr:rowOff>
    </xdr:to>
    <xdr:sp macro="" textlink="">
      <xdr:nvSpPr>
        <xdr:cNvPr id="13" name="Rectangle : coins arrondis 12">
          <a:extLst>
            <a:ext uri="{FF2B5EF4-FFF2-40B4-BE49-F238E27FC236}">
              <a16:creationId xmlns:a16="http://schemas.microsoft.com/office/drawing/2014/main" id="{D4B9695A-4D03-4508-8B3E-4D6845B6202A}"/>
            </a:ext>
          </a:extLst>
        </xdr:cNvPr>
        <xdr:cNvSpPr/>
      </xdr:nvSpPr>
      <xdr:spPr>
        <a:xfrm>
          <a:off x="12392025" y="4905375"/>
          <a:ext cx="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4765</xdr:colOff>
      <xdr:row>51</xdr:row>
      <xdr:rowOff>61588</xdr:rowOff>
    </xdr:from>
    <xdr:to>
      <xdr:col>58</xdr:col>
      <xdr:colOff>24848</xdr:colOff>
      <xdr:row>54</xdr:row>
      <xdr:rowOff>41413</xdr:rowOff>
    </xdr:to>
    <xdr:sp macro="" textlink="">
      <xdr:nvSpPr>
        <xdr:cNvPr id="14" name="ZoneTexte 13">
          <a:extLst>
            <a:ext uri="{FF2B5EF4-FFF2-40B4-BE49-F238E27FC236}">
              <a16:creationId xmlns:a16="http://schemas.microsoft.com/office/drawing/2014/main" id="{B644A6E6-0CB7-48F9-A58F-6557DEE365DF}"/>
            </a:ext>
          </a:extLst>
        </xdr:cNvPr>
        <xdr:cNvSpPr txBox="1"/>
      </xdr:nvSpPr>
      <xdr:spPr>
        <a:xfrm>
          <a:off x="7862890" y="7043413"/>
          <a:ext cx="1496458" cy="39892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171449</xdr:colOff>
      <xdr:row>4</xdr:row>
      <xdr:rowOff>1</xdr:rowOff>
    </xdr:from>
    <xdr:to>
      <xdr:col>50</xdr:col>
      <xdr:colOff>9524</xdr:colOff>
      <xdr:row>22</xdr:row>
      <xdr:rowOff>85726</xdr:rowOff>
    </xdr:to>
    <xdr:sp macro="" textlink="">
      <xdr:nvSpPr>
        <xdr:cNvPr id="15" name="Rectangle 14">
          <a:extLst>
            <a:ext uri="{FF2B5EF4-FFF2-40B4-BE49-F238E27FC236}">
              <a16:creationId xmlns:a16="http://schemas.microsoft.com/office/drawing/2014/main" id="{CA0379F9-E1B7-459F-9C5C-CE4A3246631F}"/>
            </a:ext>
          </a:extLst>
        </xdr:cNvPr>
        <xdr:cNvSpPr/>
      </xdr:nvSpPr>
      <xdr:spPr>
        <a:xfrm>
          <a:off x="1762124" y="438151"/>
          <a:ext cx="6334125" cy="26574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40</xdr:row>
      <xdr:rowOff>107675</xdr:rowOff>
    </xdr:from>
    <xdr:to>
      <xdr:col>18</xdr:col>
      <xdr:colOff>99392</xdr:colOff>
      <xdr:row>40</xdr:row>
      <xdr:rowOff>223631</xdr:rowOff>
    </xdr:to>
    <xdr:sp macro="" textlink="">
      <xdr:nvSpPr>
        <xdr:cNvPr id="16" name="Triangle isocèle 15">
          <a:extLst>
            <a:ext uri="{FF2B5EF4-FFF2-40B4-BE49-F238E27FC236}">
              <a16:creationId xmlns:a16="http://schemas.microsoft.com/office/drawing/2014/main" id="{E808E4D2-057D-4872-A51F-B78912DC5BE0}"/>
            </a:ext>
          </a:extLst>
        </xdr:cNvPr>
        <xdr:cNvSpPr/>
      </xdr:nvSpPr>
      <xdr:spPr>
        <a:xfrm flipV="1">
          <a:off x="3545784" y="5375000"/>
          <a:ext cx="144533"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41415</xdr:colOff>
      <xdr:row>50</xdr:row>
      <xdr:rowOff>24846</xdr:rowOff>
    </xdr:from>
    <xdr:to>
      <xdr:col>50</xdr:col>
      <xdr:colOff>2</xdr:colOff>
      <xdr:row>51</xdr:row>
      <xdr:rowOff>89451</xdr:rowOff>
    </xdr:to>
    <xdr:sp macro="" textlink="">
      <xdr:nvSpPr>
        <xdr:cNvPr id="17" name="Triangle isocèle 16">
          <a:extLst>
            <a:ext uri="{FF2B5EF4-FFF2-40B4-BE49-F238E27FC236}">
              <a16:creationId xmlns:a16="http://schemas.microsoft.com/office/drawing/2014/main" id="{33BF94BF-A83C-4082-8D56-3C07AA10E150}"/>
            </a:ext>
          </a:extLst>
        </xdr:cNvPr>
        <xdr:cNvSpPr/>
      </xdr:nvSpPr>
      <xdr:spPr>
        <a:xfrm>
          <a:off x="7899540" y="6949521"/>
          <a:ext cx="187187"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16565</xdr:colOff>
      <xdr:row>50</xdr:row>
      <xdr:rowOff>24848</xdr:rowOff>
    </xdr:from>
    <xdr:to>
      <xdr:col>57</xdr:col>
      <xdr:colOff>0</xdr:colOff>
      <xdr:row>51</xdr:row>
      <xdr:rowOff>89453</xdr:rowOff>
    </xdr:to>
    <xdr:sp macro="" textlink="">
      <xdr:nvSpPr>
        <xdr:cNvPr id="18" name="Triangle isocèle 17">
          <a:extLst>
            <a:ext uri="{FF2B5EF4-FFF2-40B4-BE49-F238E27FC236}">
              <a16:creationId xmlns:a16="http://schemas.microsoft.com/office/drawing/2014/main" id="{2AF79ACF-BFB5-498E-AA69-40B481462610}"/>
            </a:ext>
          </a:extLst>
        </xdr:cNvPr>
        <xdr:cNvSpPr/>
      </xdr:nvSpPr>
      <xdr:spPr>
        <a:xfrm>
          <a:off x="9131990" y="6949523"/>
          <a:ext cx="154885"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2E78-FFE4-4768-A9B8-A345B9A269B1}">
  <dimension ref="A1:CK110"/>
  <sheetViews>
    <sheetView showGridLines="0" tabSelected="1" zoomScaleNormal="100" workbookViewId="0">
      <selection activeCell="C4" sqref="C4"/>
    </sheetView>
  </sheetViews>
  <sheetFormatPr baseColWidth="10" defaultColWidth="11.42578125" defaultRowHeight="15" outlineLevelCol="1" x14ac:dyDescent="0.25"/>
  <cols>
    <col min="1" max="2" width="1.7109375" style="46" customWidth="1"/>
    <col min="3" max="3" width="1.42578125" style="46" customWidth="1"/>
    <col min="4" max="4" width="1.7109375" style="46" customWidth="1"/>
    <col min="5" max="6" width="4.85546875" style="46" customWidth="1"/>
    <col min="7" max="7" width="1.28515625" style="46" customWidth="1"/>
    <col min="8" max="8" width="2.85546875" style="46" customWidth="1"/>
    <col min="9" max="9" width="3.42578125" style="46" customWidth="1"/>
    <col min="10" max="10" width="2.85546875" style="46" customWidth="1"/>
    <col min="11" max="11" width="4.28515625" style="46" customWidth="1"/>
    <col min="12" max="12" width="3.7109375" style="46" customWidth="1"/>
    <col min="13" max="13" width="2.42578125" style="46" customWidth="1"/>
    <col min="14" max="15" width="3.7109375" style="46" customWidth="1"/>
    <col min="16" max="16" width="2.7109375" style="46" customWidth="1"/>
    <col min="17" max="19" width="3.28515625" style="46" customWidth="1"/>
    <col min="20" max="20" width="4" style="46" customWidth="1"/>
    <col min="21" max="21" width="11.42578125" style="77" hidden="1" customWidth="1"/>
    <col min="22" max="22" width="10.7109375" style="77" hidden="1" customWidth="1"/>
    <col min="23" max="23" width="2.42578125" style="77" customWidth="1"/>
    <col min="24" max="24" width="3.28515625" style="46" customWidth="1"/>
    <col min="25" max="25" width="4" style="46" customWidth="1"/>
    <col min="26" max="32" width="3.28515625" style="46" customWidth="1"/>
    <col min="33" max="33" width="5.42578125" style="46" hidden="1" customWidth="1"/>
    <col min="34" max="34" width="11" style="46" hidden="1" customWidth="1"/>
    <col min="35" max="36" width="18.5703125" style="77" hidden="1" customWidth="1"/>
    <col min="37" max="41" width="10.7109375" style="77" hidden="1" customWidth="1"/>
    <col min="42" max="42" width="4.42578125" style="77" customWidth="1"/>
    <col min="43" max="43" width="1.28515625" style="77" customWidth="1"/>
    <col min="44" max="44" width="4.140625" style="46" customWidth="1"/>
    <col min="45" max="45" width="2.28515625" style="46" customWidth="1"/>
    <col min="46" max="46" width="4" style="46" customWidth="1"/>
    <col min="47" max="47" width="3.28515625" style="46" customWidth="1"/>
    <col min="48" max="48" width="1.85546875" style="46" customWidth="1"/>
    <col min="49" max="49" width="2.7109375" style="46" customWidth="1"/>
    <col min="50" max="50" width="3.42578125" style="46" customWidth="1"/>
    <col min="51" max="51" width="0.7109375" style="46" customWidth="1"/>
    <col min="52" max="52" width="3.28515625" style="46" customWidth="1"/>
    <col min="53" max="53" width="3.7109375" style="46" customWidth="1"/>
    <col min="54" max="54" width="3" style="46" customWidth="1"/>
    <col min="55" max="55" width="3.28515625" style="46" customWidth="1"/>
    <col min="56" max="56" width="1.42578125" style="46" customWidth="1"/>
    <col min="57" max="57" width="2.5703125" style="46" customWidth="1"/>
    <col min="58" max="58" width="0.7109375" style="46" customWidth="1"/>
    <col min="59" max="61" width="4.5703125" style="46" customWidth="1"/>
    <col min="62" max="62" width="2.85546875" style="46" customWidth="1"/>
    <col min="63" max="63" width="1.140625" style="46" customWidth="1"/>
    <col min="64" max="64" width="2.28515625" style="46" customWidth="1"/>
    <col min="65" max="65" width="2.85546875" style="46" customWidth="1"/>
    <col min="66" max="67" width="3.42578125" style="46" customWidth="1"/>
    <col min="68" max="68" width="1.140625" style="46" customWidth="1"/>
    <col min="69" max="69" width="7.28515625" style="46" customWidth="1"/>
    <col min="70" max="70" width="5.5703125" style="46" customWidth="1"/>
    <col min="71" max="71" width="6.5703125" style="46" customWidth="1"/>
    <col min="72" max="72" width="12.7109375" style="46" hidden="1" customWidth="1" outlineLevel="1"/>
    <col min="73" max="73" width="2.42578125" style="46" hidden="1" customWidth="1" outlineLevel="1"/>
    <col min="74" max="74" width="12.7109375" style="46" hidden="1" customWidth="1" outlineLevel="1"/>
    <col min="75" max="75" width="1.5703125" style="46" hidden="1" customWidth="1" outlineLevel="1"/>
    <col min="76" max="76" width="17.85546875" style="46" hidden="1" customWidth="1" outlineLevel="1"/>
    <col min="77" max="77" width="2.85546875" style="46" hidden="1" customWidth="1" outlineLevel="1"/>
    <col min="78" max="78" width="17.85546875" style="46" hidden="1" customWidth="1" outlineLevel="1"/>
    <col min="79" max="79" width="2.140625" style="46" hidden="1" customWidth="1" outlineLevel="1"/>
    <col min="80" max="80" width="15.140625" style="46" hidden="1" customWidth="1" outlineLevel="1"/>
    <col min="81" max="81" width="2.28515625" style="46" hidden="1" customWidth="1" outlineLevel="1"/>
    <col min="82" max="82" width="3.85546875" style="46" hidden="1" customWidth="1" outlineLevel="1"/>
    <col min="83" max="83" width="13.85546875" style="46" hidden="1" customWidth="1" outlineLevel="1"/>
    <col min="84" max="84" width="3.28515625" style="46" hidden="1" customWidth="1" outlineLevel="1"/>
    <col min="85" max="85" width="13.5703125" style="46" hidden="1" customWidth="1" outlineLevel="1"/>
    <col min="86" max="86" width="8.85546875" style="46" hidden="1" customWidth="1" outlineLevel="1"/>
    <col min="87" max="87" width="11.28515625" style="46" hidden="1" customWidth="1" outlineLevel="1"/>
    <col min="88" max="88" width="14.7109375" style="46" hidden="1" customWidth="1" outlineLevel="1"/>
    <col min="89" max="89" width="11.42578125" style="46" collapsed="1"/>
    <col min="90" max="16384" width="11.42578125" style="46"/>
  </cols>
  <sheetData>
    <row r="1" spans="1:82" ht="9" customHeight="1" x14ac:dyDescent="0.25">
      <c r="A1" s="44"/>
      <c r="B1" s="44"/>
      <c r="C1" s="45"/>
      <c r="D1" s="45"/>
      <c r="E1" s="45"/>
      <c r="F1" s="45"/>
      <c r="G1" s="45"/>
      <c r="H1" s="45"/>
      <c r="I1" s="45"/>
      <c r="J1" s="45"/>
      <c r="K1" s="45"/>
      <c r="L1" s="45"/>
      <c r="M1" s="45"/>
      <c r="N1" s="45"/>
      <c r="O1" s="45"/>
      <c r="P1" s="45"/>
      <c r="Q1" s="45"/>
      <c r="R1" s="45"/>
      <c r="S1" s="45"/>
      <c r="T1" s="45"/>
      <c r="U1" s="70"/>
      <c r="V1" s="70"/>
      <c r="W1" s="70"/>
      <c r="X1" s="45"/>
      <c r="Y1" s="45"/>
      <c r="Z1" s="45"/>
      <c r="AA1" s="45"/>
      <c r="AB1" s="45"/>
      <c r="AC1" s="45"/>
      <c r="AD1" s="45"/>
      <c r="AE1" s="45"/>
      <c r="AF1" s="45"/>
      <c r="AG1" s="45"/>
      <c r="AH1" s="45"/>
      <c r="AI1" s="70"/>
      <c r="AJ1" s="70"/>
      <c r="AK1" s="70"/>
      <c r="AL1" s="70"/>
      <c r="AM1" s="70"/>
      <c r="AN1" s="70"/>
      <c r="AO1" s="70"/>
      <c r="AP1" s="70"/>
      <c r="AQ1" s="70"/>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row>
    <row r="2" spans="1:82" ht="6" customHeight="1" x14ac:dyDescent="0.25">
      <c r="A2" s="44"/>
      <c r="B2" s="44"/>
      <c r="C2" s="45"/>
      <c r="D2" s="45"/>
      <c r="E2" s="45"/>
      <c r="F2" s="45"/>
      <c r="G2" s="45"/>
      <c r="H2" s="45"/>
      <c r="I2" s="45"/>
      <c r="J2" s="45"/>
      <c r="K2" s="45"/>
      <c r="L2" s="45"/>
      <c r="M2" s="45"/>
      <c r="N2" s="45"/>
      <c r="O2" s="321" t="s">
        <v>0</v>
      </c>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116"/>
      <c r="AW2" s="116"/>
      <c r="AX2" s="116"/>
      <c r="AY2" s="45"/>
      <c r="AZ2" s="45"/>
      <c r="BA2" s="45"/>
      <c r="BB2" s="45"/>
      <c r="BC2" s="45"/>
      <c r="BD2" s="45"/>
      <c r="BE2" s="45"/>
      <c r="BF2" s="45"/>
      <c r="BG2" s="45"/>
      <c r="BH2" s="45"/>
      <c r="BQ2" s="27"/>
      <c r="BR2" s="27"/>
      <c r="BS2" s="45"/>
      <c r="BT2" s="45"/>
      <c r="BU2" s="45"/>
      <c r="BV2" s="45"/>
      <c r="BW2" s="45"/>
      <c r="BX2" s="45"/>
      <c r="BY2" s="45"/>
      <c r="BZ2" s="45"/>
      <c r="CA2" s="45"/>
      <c r="CB2" s="45"/>
      <c r="CC2" s="45"/>
      <c r="CD2" s="45"/>
    </row>
    <row r="3" spans="1:82" ht="9.75" customHeight="1" x14ac:dyDescent="0.25">
      <c r="A3" s="44"/>
      <c r="B3" s="44"/>
      <c r="C3" s="69" t="s">
        <v>140</v>
      </c>
      <c r="D3" s="45"/>
      <c r="E3" s="45"/>
      <c r="F3" s="45"/>
      <c r="G3" s="45"/>
      <c r="H3" s="45"/>
      <c r="I3" s="45"/>
      <c r="J3" s="45"/>
      <c r="K3" s="45"/>
      <c r="L3" s="45"/>
      <c r="M3" s="45"/>
      <c r="N3" s="45"/>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116"/>
      <c r="AW3" s="116"/>
      <c r="AX3" s="116"/>
      <c r="AY3" s="45"/>
      <c r="AZ3" s="45"/>
      <c r="BA3" s="45"/>
      <c r="BB3" s="45"/>
      <c r="BC3" s="45"/>
      <c r="BD3" s="45"/>
      <c r="BE3" s="45"/>
      <c r="BF3" s="45"/>
      <c r="BG3" s="45"/>
      <c r="BH3" s="45"/>
      <c r="BS3" s="45"/>
      <c r="BT3" s="45"/>
      <c r="BU3" s="45"/>
      <c r="BV3" s="45"/>
      <c r="BW3" s="45"/>
      <c r="BX3" s="45"/>
      <c r="BY3" s="45"/>
      <c r="BZ3" s="45"/>
      <c r="CA3" s="45"/>
      <c r="CB3" s="45"/>
      <c r="CC3" s="45"/>
      <c r="CD3" s="45"/>
    </row>
    <row r="4" spans="1:82" ht="9.75" customHeight="1" x14ac:dyDescent="0.25">
      <c r="A4" s="44"/>
      <c r="B4" s="44"/>
      <c r="C4" s="102"/>
      <c r="D4" s="102"/>
      <c r="E4" s="102"/>
      <c r="F4" s="102"/>
      <c r="G4" s="102"/>
      <c r="H4" s="102"/>
      <c r="I4" s="102"/>
      <c r="J4" s="102"/>
      <c r="K4" s="102"/>
      <c r="L4" s="45"/>
      <c r="M4" s="45"/>
      <c r="N4" s="45"/>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116"/>
      <c r="AW4" s="116"/>
      <c r="AX4" s="116"/>
      <c r="AY4" s="45"/>
      <c r="AZ4" s="45"/>
      <c r="BA4" s="45"/>
      <c r="BB4" s="45"/>
      <c r="BC4" s="45"/>
      <c r="BD4" s="45"/>
      <c r="BE4" s="45"/>
      <c r="BF4" s="45"/>
      <c r="BG4" s="45"/>
      <c r="BH4" s="45"/>
      <c r="BS4" s="45"/>
      <c r="BW4" s="45"/>
      <c r="BX4" s="45"/>
      <c r="BZ4" s="45"/>
      <c r="CA4" s="45"/>
      <c r="CB4" s="45"/>
      <c r="CC4" s="45"/>
      <c r="CD4" s="45"/>
    </row>
    <row r="5" spans="1:82" ht="9.75" customHeight="1" thickBot="1" x14ac:dyDescent="0.3">
      <c r="A5" s="44"/>
      <c r="B5" s="44"/>
      <c r="C5" s="102"/>
      <c r="D5" s="149"/>
      <c r="E5" s="149"/>
      <c r="F5" s="149"/>
      <c r="G5" s="149"/>
      <c r="H5" s="149"/>
      <c r="I5" s="149"/>
      <c r="J5" s="102"/>
      <c r="K5" s="120"/>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25"/>
      <c r="AS5" s="25"/>
      <c r="AT5" s="25"/>
      <c r="AU5" s="25"/>
      <c r="AV5" s="25"/>
      <c r="AW5" s="26"/>
      <c r="AX5" s="248"/>
      <c r="AY5" s="127"/>
      <c r="AZ5" s="127"/>
      <c r="BA5" s="255" t="s">
        <v>14</v>
      </c>
      <c r="BB5" s="255"/>
      <c r="BC5" s="255"/>
      <c r="BD5" s="255"/>
      <c r="BE5" s="255"/>
      <c r="BF5" s="255"/>
      <c r="BS5" s="45"/>
      <c r="BT5" s="45"/>
      <c r="BU5" s="45"/>
      <c r="BV5" s="45"/>
      <c r="BW5" s="45"/>
      <c r="BX5" s="45"/>
      <c r="BY5" s="45"/>
      <c r="BZ5" s="45"/>
      <c r="CA5" s="45"/>
      <c r="CB5" s="45"/>
      <c r="CC5" s="45"/>
      <c r="CD5" s="45"/>
    </row>
    <row r="6" spans="1:82" ht="7.5" customHeight="1" x14ac:dyDescent="0.25">
      <c r="A6" s="44"/>
      <c r="B6" s="44"/>
      <c r="C6" s="102"/>
      <c r="D6" s="149"/>
      <c r="E6" s="149"/>
      <c r="F6" s="149"/>
      <c r="G6" s="149"/>
      <c r="H6" s="149"/>
      <c r="I6" s="149"/>
      <c r="J6" s="102"/>
      <c r="K6" s="140"/>
      <c r="L6" s="113"/>
      <c r="M6" s="113"/>
      <c r="N6" s="113"/>
      <c r="O6" s="113"/>
      <c r="P6" s="113"/>
      <c r="Q6" s="113"/>
      <c r="R6" s="113"/>
      <c r="S6" s="113"/>
      <c r="T6" s="113"/>
      <c r="U6" s="114"/>
      <c r="V6" s="114"/>
      <c r="W6" s="114"/>
      <c r="X6" s="115"/>
      <c r="Y6" s="115"/>
      <c r="Z6" s="115"/>
      <c r="AA6" s="115"/>
      <c r="AB6" s="115"/>
      <c r="AC6" s="115"/>
      <c r="AD6" s="115"/>
      <c r="AE6" s="115"/>
      <c r="AF6" s="115"/>
      <c r="AG6" s="115"/>
      <c r="AH6" s="115"/>
      <c r="AI6" s="114"/>
      <c r="AJ6" s="114"/>
      <c r="AK6" s="114"/>
      <c r="AL6" s="114"/>
      <c r="AM6" s="114"/>
      <c r="AN6" s="114"/>
      <c r="AO6" s="114"/>
      <c r="AP6" s="114"/>
      <c r="AQ6" s="114"/>
      <c r="AR6" s="115"/>
      <c r="AS6" s="115"/>
      <c r="AT6" s="115"/>
      <c r="AU6" s="115"/>
      <c r="AV6" s="115"/>
      <c r="AW6" s="115"/>
      <c r="AX6" s="127"/>
      <c r="AY6" s="127"/>
      <c r="AZ6" s="127"/>
      <c r="BA6" s="255"/>
      <c r="BB6" s="255"/>
      <c r="BC6" s="255"/>
      <c r="BD6" s="255"/>
      <c r="BE6" s="255"/>
      <c r="BF6" s="255"/>
      <c r="BS6" s="45"/>
      <c r="BT6" s="45"/>
      <c r="BU6" s="45"/>
      <c r="BV6" s="45"/>
      <c r="BW6" s="45"/>
      <c r="BX6" s="45"/>
      <c r="BY6" s="45"/>
      <c r="BZ6" s="45"/>
      <c r="CA6" s="45"/>
      <c r="CB6" s="45"/>
      <c r="CC6" s="45"/>
      <c r="CD6" s="45"/>
    </row>
    <row r="7" spans="1:82" ht="14.25" customHeight="1" x14ac:dyDescent="0.25">
      <c r="A7" s="44"/>
      <c r="B7" s="44"/>
      <c r="C7" s="102"/>
      <c r="D7" s="149"/>
      <c r="E7" s="149"/>
      <c r="F7" s="149"/>
      <c r="G7" s="149"/>
      <c r="H7" s="149"/>
      <c r="I7" s="149"/>
      <c r="J7" s="102"/>
      <c r="K7" s="21"/>
      <c r="L7" s="20" t="s">
        <v>1</v>
      </c>
      <c r="M7" s="20"/>
      <c r="N7" s="18"/>
      <c r="O7" s="18"/>
      <c r="P7" s="322" t="s">
        <v>11</v>
      </c>
      <c r="Q7" s="323"/>
      <c r="R7" s="323"/>
      <c r="S7" s="324"/>
      <c r="T7" s="47"/>
      <c r="U7" s="73"/>
      <c r="V7" s="73"/>
      <c r="W7" s="73"/>
      <c r="X7" s="19"/>
      <c r="Y7" s="19"/>
      <c r="Z7" s="19"/>
      <c r="AA7" s="19"/>
      <c r="AB7" s="19"/>
      <c r="AC7" s="19"/>
      <c r="AD7" s="19"/>
      <c r="AE7" s="19"/>
      <c r="AF7" s="19"/>
      <c r="AG7" s="19"/>
      <c r="AH7" s="19"/>
      <c r="AI7" s="72"/>
      <c r="AJ7" s="72"/>
      <c r="AK7" s="72"/>
      <c r="AL7" s="72"/>
      <c r="AM7" s="72"/>
      <c r="AN7" s="72"/>
      <c r="AO7" s="72"/>
      <c r="AP7" s="72"/>
      <c r="AQ7" s="72"/>
      <c r="AR7" s="19"/>
      <c r="AS7" s="19"/>
      <c r="AT7" s="19"/>
      <c r="AU7" s="19"/>
      <c r="AV7" s="19"/>
      <c r="AW7" s="19"/>
      <c r="AX7" s="127"/>
      <c r="AY7" s="127"/>
      <c r="AZ7" s="127"/>
      <c r="BA7" s="255"/>
      <c r="BB7" s="255"/>
      <c r="BC7" s="255"/>
      <c r="BD7" s="255"/>
      <c r="BE7" s="255"/>
      <c r="BF7" s="255"/>
      <c r="BS7" s="45"/>
      <c r="BT7" s="45"/>
      <c r="BU7" s="45"/>
      <c r="BV7" s="45"/>
      <c r="BW7" s="45"/>
      <c r="BX7" s="45"/>
      <c r="BY7" s="45"/>
      <c r="BZ7" s="45"/>
      <c r="CA7" s="45"/>
      <c r="CB7" s="45"/>
      <c r="CC7" s="45"/>
      <c r="CD7" s="45"/>
    </row>
    <row r="8" spans="1:82" ht="13.5" customHeight="1" thickBot="1" x14ac:dyDescent="0.3">
      <c r="A8" s="44"/>
      <c r="B8" s="44"/>
      <c r="C8" s="102"/>
      <c r="D8" s="149"/>
      <c r="E8" s="149"/>
      <c r="F8" s="149"/>
      <c r="G8" s="149"/>
      <c r="H8" s="149"/>
      <c r="I8" s="149"/>
      <c r="J8" s="102"/>
      <c r="K8" s="21"/>
      <c r="L8" s="21"/>
      <c r="M8" s="21"/>
      <c r="N8" s="21"/>
      <c r="O8" s="21"/>
      <c r="P8" s="21"/>
      <c r="Q8" s="21"/>
      <c r="R8" s="21"/>
      <c r="S8" s="21"/>
      <c r="T8" s="21"/>
      <c r="U8" s="72"/>
      <c r="V8" s="72"/>
      <c r="W8" s="72"/>
      <c r="X8" s="325" t="s">
        <v>3</v>
      </c>
      <c r="Y8" s="325"/>
      <c r="Z8" s="325"/>
      <c r="AA8" s="325" t="s">
        <v>4</v>
      </c>
      <c r="AB8" s="325"/>
      <c r="AC8" s="325"/>
      <c r="AD8" s="325" t="s">
        <v>5</v>
      </c>
      <c r="AE8" s="325"/>
      <c r="AF8" s="325"/>
      <c r="AG8" s="222"/>
      <c r="AH8" s="222"/>
      <c r="AJ8" s="107"/>
      <c r="AK8" s="107"/>
      <c r="AL8" s="107"/>
      <c r="AM8" s="107"/>
      <c r="AN8" s="107"/>
      <c r="AO8" s="107"/>
      <c r="AP8" s="269" t="s">
        <v>6</v>
      </c>
      <c r="AQ8" s="269"/>
      <c r="AR8" s="269"/>
      <c r="AS8" s="110"/>
      <c r="AT8" s="268" t="s">
        <v>7</v>
      </c>
      <c r="AU8" s="268"/>
      <c r="AV8" s="268"/>
      <c r="AW8" s="268"/>
      <c r="AX8" s="127"/>
      <c r="AY8" s="127"/>
      <c r="AZ8" s="127"/>
      <c r="BA8" s="255"/>
      <c r="BB8" s="255"/>
      <c r="BC8" s="255"/>
      <c r="BD8" s="255"/>
      <c r="BE8" s="255"/>
      <c r="BF8" s="255"/>
      <c r="BL8" s="27"/>
      <c r="BT8" s="45"/>
      <c r="BU8" s="45"/>
      <c r="BV8" s="45"/>
      <c r="BW8" s="45"/>
      <c r="BX8" s="45"/>
      <c r="BY8" s="45"/>
      <c r="BZ8" s="45"/>
      <c r="CA8" s="45"/>
      <c r="CB8" s="45"/>
      <c r="CC8" s="45"/>
      <c r="CD8" s="45"/>
    </row>
    <row r="9" spans="1:82" ht="13.5" customHeight="1" thickBot="1" x14ac:dyDescent="0.3">
      <c r="A9" s="44"/>
      <c r="B9" s="44"/>
      <c r="C9" s="102"/>
      <c r="D9" s="149"/>
      <c r="E9" s="149"/>
      <c r="F9" s="149"/>
      <c r="G9" s="149"/>
      <c r="H9" s="149"/>
      <c r="I9" s="149"/>
      <c r="J9" s="102"/>
      <c r="K9" s="21"/>
      <c r="L9" s="20" t="s">
        <v>9</v>
      </c>
      <c r="M9" s="21"/>
      <c r="N9" s="21"/>
      <c r="O9" s="21"/>
      <c r="P9" s="21"/>
      <c r="Q9" s="21"/>
      <c r="R9" s="21"/>
      <c r="S9" s="21"/>
      <c r="T9" s="21"/>
      <c r="U9" s="72"/>
      <c r="V9" s="72"/>
      <c r="W9" s="72"/>
      <c r="X9" s="329"/>
      <c r="Y9" s="330"/>
      <c r="Z9" s="331"/>
      <c r="AA9" s="329"/>
      <c r="AB9" s="330"/>
      <c r="AC9" s="331"/>
      <c r="AD9" s="332"/>
      <c r="AE9" s="332"/>
      <c r="AF9" s="332"/>
      <c r="AG9" s="223"/>
      <c r="AH9" s="223"/>
      <c r="AI9" s="70"/>
      <c r="AJ9" s="109"/>
      <c r="AK9" s="109"/>
      <c r="AL9" s="109"/>
      <c r="AM9" s="109"/>
      <c r="AN9" s="109"/>
      <c r="AO9" s="109"/>
      <c r="AP9" s="329"/>
      <c r="AQ9" s="330"/>
      <c r="AR9" s="331"/>
      <c r="AT9" s="259">
        <f>SUM(X9:AP9)</f>
        <v>0</v>
      </c>
      <c r="AU9" s="260"/>
      <c r="AV9" s="260"/>
      <c r="AW9" s="261"/>
      <c r="AX9" s="127"/>
      <c r="AY9" s="127"/>
      <c r="AZ9" s="127"/>
      <c r="BA9" s="127"/>
      <c r="BB9" s="127"/>
      <c r="BC9" s="127"/>
      <c r="BT9" s="45"/>
      <c r="BU9" s="45"/>
      <c r="BV9" s="45"/>
      <c r="BW9" s="45"/>
      <c r="BX9" s="45"/>
      <c r="BY9" s="45"/>
      <c r="BZ9" s="45"/>
      <c r="CA9" s="45"/>
      <c r="CB9" s="45"/>
      <c r="CC9" s="45"/>
      <c r="CD9" s="45"/>
    </row>
    <row r="10" spans="1:82" ht="8.25" customHeight="1" thickBot="1" x14ac:dyDescent="0.3">
      <c r="A10" s="44"/>
      <c r="B10" s="44"/>
      <c r="C10" s="102"/>
      <c r="D10" s="149"/>
      <c r="E10" s="149"/>
      <c r="F10" s="149"/>
      <c r="G10" s="149"/>
      <c r="H10" s="149"/>
      <c r="I10" s="149"/>
      <c r="J10" s="102"/>
      <c r="K10" s="21"/>
      <c r="L10" s="121"/>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T10" s="22"/>
      <c r="AU10" s="22"/>
      <c r="AV10" s="22"/>
      <c r="AW10" s="22"/>
      <c r="AX10" s="127"/>
      <c r="AY10" s="127"/>
      <c r="AZ10" s="127"/>
      <c r="BA10" s="127"/>
      <c r="BB10" s="127"/>
      <c r="BC10" s="127"/>
      <c r="BT10" s="45"/>
      <c r="BU10" s="45"/>
      <c r="BV10" s="45"/>
      <c r="BW10" s="45"/>
      <c r="BX10" s="45"/>
      <c r="BY10" s="45"/>
      <c r="BZ10" s="45"/>
      <c r="CA10" s="45"/>
      <c r="CB10" s="45"/>
      <c r="CC10" s="45"/>
      <c r="CD10" s="45"/>
    </row>
    <row r="11" spans="1:82" ht="15" customHeight="1" thickBot="1" x14ac:dyDescent="0.3">
      <c r="A11" s="44"/>
      <c r="B11" s="44"/>
      <c r="C11" s="102"/>
      <c r="D11" s="149"/>
      <c r="E11" s="149"/>
      <c r="F11" s="149"/>
      <c r="G11" s="149"/>
      <c r="H11" s="149"/>
      <c r="I11" s="149"/>
      <c r="J11" s="102"/>
      <c r="K11" s="21"/>
      <c r="L11" s="20" t="s">
        <v>8</v>
      </c>
      <c r="M11" s="21"/>
      <c r="N11" s="21"/>
      <c r="O11" s="21"/>
      <c r="P11" s="21"/>
      <c r="Q11" s="21"/>
      <c r="R11" s="21"/>
      <c r="S11" s="21"/>
      <c r="T11" s="21"/>
      <c r="U11" s="72"/>
      <c r="V11" s="72"/>
      <c r="W11" s="72"/>
      <c r="X11" s="326"/>
      <c r="Y11" s="327"/>
      <c r="Z11" s="328"/>
      <c r="AA11" s="326"/>
      <c r="AB11" s="327"/>
      <c r="AC11" s="328"/>
      <c r="AD11" s="333"/>
      <c r="AE11" s="333"/>
      <c r="AF11" s="333"/>
      <c r="AG11" s="78"/>
      <c r="AH11" s="78"/>
      <c r="AI11" s="70"/>
      <c r="AJ11" s="108"/>
      <c r="AK11" s="108"/>
      <c r="AL11" s="108"/>
      <c r="AM11" s="108"/>
      <c r="AN11" s="108"/>
      <c r="AO11" s="108"/>
      <c r="AP11" s="326"/>
      <c r="AQ11" s="327"/>
      <c r="AR11" s="328"/>
      <c r="AT11" s="262">
        <f>SUM(X11:AP11)</f>
        <v>0</v>
      </c>
      <c r="AU11" s="263"/>
      <c r="AV11" s="263"/>
      <c r="AW11" s="264"/>
      <c r="AX11" s="111"/>
      <c r="AY11" s="111"/>
      <c r="AZ11" s="111"/>
      <c r="BA11" s="111"/>
      <c r="BB11" s="19"/>
      <c r="BT11" s="45"/>
      <c r="BU11" s="45"/>
      <c r="BV11" s="45"/>
      <c r="BW11" s="45"/>
      <c r="BX11" s="45"/>
      <c r="BY11" s="45"/>
      <c r="BZ11" s="45"/>
      <c r="CA11" s="45"/>
      <c r="CB11" s="45"/>
      <c r="CC11" s="45"/>
      <c r="CD11" s="45"/>
    </row>
    <row r="12" spans="1:82" ht="8.25" customHeight="1" thickBot="1" x14ac:dyDescent="0.3">
      <c r="A12" s="44"/>
      <c r="B12" s="44"/>
      <c r="C12" s="102"/>
      <c r="D12" s="149"/>
      <c r="E12" s="149"/>
      <c r="F12" s="149"/>
      <c r="G12" s="149"/>
      <c r="H12" s="149"/>
      <c r="I12" s="149"/>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T12" s="78"/>
      <c r="AU12" s="78"/>
      <c r="AV12" s="23"/>
      <c r="AW12" s="79"/>
      <c r="AX12" s="41"/>
      <c r="AY12" s="41"/>
      <c r="AZ12" s="41"/>
      <c r="BA12" s="41"/>
      <c r="BB12" s="19"/>
      <c r="BM12" s="45"/>
      <c r="BN12" s="45"/>
      <c r="BO12" s="45"/>
      <c r="BP12" s="45"/>
      <c r="BQ12" s="45"/>
      <c r="BR12" s="45"/>
      <c r="BS12" s="45"/>
      <c r="BT12" s="45"/>
      <c r="BU12" s="45"/>
      <c r="BV12" s="45"/>
      <c r="BW12" s="45"/>
      <c r="BX12" s="45"/>
      <c r="BY12" s="45"/>
      <c r="BZ12" s="45"/>
      <c r="CA12" s="45"/>
      <c r="CB12" s="45"/>
      <c r="CC12" s="45"/>
      <c r="CD12" s="45"/>
    </row>
    <row r="13" spans="1:82" ht="14.25" customHeight="1" thickBot="1" x14ac:dyDescent="0.3">
      <c r="A13" s="44"/>
      <c r="B13" s="44"/>
      <c r="C13" s="102"/>
      <c r="D13" s="149"/>
      <c r="E13" s="149"/>
      <c r="F13" s="149"/>
      <c r="G13" s="149"/>
      <c r="H13" s="149"/>
      <c r="I13" s="149"/>
      <c r="J13" s="102"/>
      <c r="K13" s="21"/>
      <c r="L13" s="345" t="s">
        <v>72</v>
      </c>
      <c r="M13" s="345"/>
      <c r="N13" s="345"/>
      <c r="O13" s="345"/>
      <c r="P13" s="345"/>
      <c r="Q13" s="345"/>
      <c r="R13" s="345"/>
      <c r="S13" s="345"/>
      <c r="T13" s="345"/>
      <c r="U13" s="72"/>
      <c r="V13" s="72"/>
      <c r="W13" s="72"/>
      <c r="X13" s="346"/>
      <c r="Y13" s="347"/>
      <c r="Z13" s="348"/>
      <c r="AA13" s="346"/>
      <c r="AB13" s="347"/>
      <c r="AC13" s="348"/>
      <c r="AD13" s="346"/>
      <c r="AE13" s="347"/>
      <c r="AF13" s="348"/>
      <c r="AG13" s="78"/>
      <c r="AH13" s="78"/>
      <c r="AI13" s="84"/>
      <c r="AJ13" s="83"/>
      <c r="AK13" s="83"/>
      <c r="AL13" s="83"/>
      <c r="AM13" s="83"/>
      <c r="AN13" s="83"/>
      <c r="AO13" s="83"/>
      <c r="AP13" s="83"/>
      <c r="AT13" s="265">
        <f>SUM(X13:AF13)</f>
        <v>0</v>
      </c>
      <c r="AU13" s="266"/>
      <c r="AV13" s="266"/>
      <c r="AW13" s="267"/>
      <c r="AX13" s="112"/>
      <c r="AY13" s="112"/>
      <c r="AZ13" s="112"/>
      <c r="BA13" s="112"/>
      <c r="BB13" s="19"/>
      <c r="BM13" s="45"/>
      <c r="BN13" s="45"/>
      <c r="BO13" s="45"/>
      <c r="BP13" s="45"/>
      <c r="BQ13" s="45"/>
      <c r="BR13" s="45"/>
      <c r="BS13" s="45"/>
      <c r="BT13" s="45"/>
      <c r="BU13" s="45"/>
      <c r="BV13" s="45"/>
      <c r="BW13" s="45"/>
      <c r="BX13" s="45"/>
      <c r="BY13" s="45"/>
      <c r="BZ13" s="45"/>
      <c r="CA13" s="45"/>
      <c r="CB13" s="45"/>
      <c r="CC13" s="45"/>
      <c r="CD13" s="45"/>
    </row>
    <row r="14" spans="1:82" ht="10.5" customHeight="1" x14ac:dyDescent="0.25">
      <c r="A14" s="44"/>
      <c r="B14" s="44"/>
      <c r="C14" s="102"/>
      <c r="D14" s="149"/>
      <c r="E14" s="149"/>
      <c r="F14" s="149"/>
      <c r="G14" s="149"/>
      <c r="H14" s="149"/>
      <c r="I14" s="149"/>
      <c r="J14" s="102"/>
      <c r="K14" s="21"/>
      <c r="L14" s="345"/>
      <c r="M14" s="345"/>
      <c r="N14" s="345"/>
      <c r="O14" s="345"/>
      <c r="P14" s="345"/>
      <c r="Q14" s="345"/>
      <c r="R14" s="345"/>
      <c r="S14" s="345"/>
      <c r="T14" s="345"/>
      <c r="U14" s="72"/>
      <c r="V14" s="72"/>
      <c r="W14" s="72"/>
      <c r="X14" s="23"/>
      <c r="Y14" s="23"/>
      <c r="Z14" s="23"/>
      <c r="AA14" s="23"/>
      <c r="AB14" s="23"/>
      <c r="AC14" s="23"/>
      <c r="AD14" s="23"/>
      <c r="AE14" s="23"/>
      <c r="AF14" s="23"/>
      <c r="AG14" s="23"/>
      <c r="AH14" s="23"/>
      <c r="AI14" s="85"/>
      <c r="AJ14" s="85"/>
      <c r="AK14" s="85"/>
      <c r="AL14" s="85"/>
      <c r="AM14" s="85"/>
      <c r="AN14" s="85"/>
      <c r="AO14" s="85"/>
      <c r="AP14" s="85"/>
      <c r="AQ14" s="85"/>
      <c r="AT14" s="24"/>
      <c r="AU14" s="24"/>
      <c r="AV14" s="23"/>
      <c r="AW14" s="123"/>
      <c r="AX14" s="21"/>
      <c r="AY14" s="21"/>
      <c r="AZ14" s="21"/>
      <c r="BA14" s="21"/>
      <c r="BB14" s="19"/>
      <c r="BM14" s="45"/>
      <c r="BN14" s="45"/>
      <c r="BO14" s="45"/>
      <c r="BP14" s="45"/>
      <c r="BQ14" s="45"/>
      <c r="BR14" s="45"/>
      <c r="BS14" s="45"/>
      <c r="BT14" s="45"/>
      <c r="BU14" s="45"/>
      <c r="BV14" s="45"/>
      <c r="BW14" s="45"/>
      <c r="BX14" s="45"/>
      <c r="BY14" s="45"/>
      <c r="BZ14" s="45"/>
      <c r="CA14" s="45"/>
      <c r="CB14" s="45"/>
      <c r="CC14" s="45"/>
      <c r="CD14" s="45"/>
    </row>
    <row r="15" spans="1:82" ht="3.75" customHeight="1" thickBot="1" x14ac:dyDescent="0.3">
      <c r="A15" s="44"/>
      <c r="B15" s="44"/>
      <c r="C15" s="102"/>
      <c r="D15" s="102"/>
      <c r="E15" s="122"/>
      <c r="F15" s="122"/>
      <c r="G15" s="122"/>
      <c r="H15" s="122"/>
      <c r="I15" s="122"/>
      <c r="J15" s="102"/>
      <c r="K15" s="21"/>
      <c r="L15" s="119"/>
      <c r="M15" s="119"/>
      <c r="N15" s="119"/>
      <c r="O15" s="119"/>
      <c r="P15" s="119"/>
      <c r="Q15" s="119"/>
      <c r="R15" s="119"/>
      <c r="S15" s="119"/>
      <c r="T15" s="119"/>
      <c r="U15" s="72"/>
      <c r="V15" s="72"/>
      <c r="W15" s="72"/>
      <c r="X15" s="23"/>
      <c r="Y15" s="23"/>
      <c r="Z15" s="23"/>
      <c r="AA15" s="23"/>
      <c r="AB15" s="23"/>
      <c r="AC15" s="23"/>
      <c r="AD15" s="23"/>
      <c r="AE15" s="23"/>
      <c r="AF15" s="23"/>
      <c r="AG15" s="23"/>
      <c r="AH15" s="23"/>
      <c r="AI15" s="85"/>
      <c r="AJ15" s="85"/>
      <c r="AK15" s="85"/>
      <c r="AL15" s="85"/>
      <c r="AM15" s="85"/>
      <c r="AN15" s="85"/>
      <c r="AO15" s="85"/>
      <c r="AP15" s="85"/>
      <c r="AQ15" s="85"/>
      <c r="AT15" s="24"/>
      <c r="AU15" s="24"/>
      <c r="AV15" s="23"/>
      <c r="AW15" s="41"/>
      <c r="AX15" s="21"/>
      <c r="AY15" s="21"/>
      <c r="AZ15" s="21"/>
      <c r="BA15" s="21"/>
      <c r="BB15" s="19"/>
      <c r="BM15" s="45"/>
      <c r="BN15" s="45"/>
      <c r="BO15" s="45"/>
      <c r="BP15" s="45"/>
      <c r="BQ15" s="45"/>
      <c r="BR15" s="45"/>
      <c r="BS15" s="45"/>
      <c r="BT15" s="45"/>
      <c r="BU15" s="45"/>
      <c r="BV15" s="45"/>
      <c r="BW15" s="45"/>
      <c r="BX15" s="45"/>
      <c r="BY15" s="45"/>
      <c r="BZ15" s="45"/>
      <c r="CA15" s="45"/>
      <c r="CB15" s="45"/>
      <c r="CC15" s="45"/>
      <c r="CD15" s="45"/>
    </row>
    <row r="16" spans="1:82" ht="12.75" customHeight="1" thickBot="1" x14ac:dyDescent="0.3">
      <c r="A16" s="44"/>
      <c r="B16" s="44"/>
      <c r="C16" s="102"/>
      <c r="D16" s="102"/>
      <c r="E16" s="122"/>
      <c r="F16" s="122"/>
      <c r="G16" s="122"/>
      <c r="H16" s="122"/>
      <c r="I16" s="122"/>
      <c r="J16" s="102"/>
      <c r="K16" s="21"/>
      <c r="L16" s="352" t="s">
        <v>87</v>
      </c>
      <c r="M16" s="352"/>
      <c r="N16" s="352"/>
      <c r="O16" s="352"/>
      <c r="P16" s="352"/>
      <c r="Q16" s="352"/>
      <c r="R16" s="352"/>
      <c r="S16" s="352"/>
      <c r="T16" s="352"/>
      <c r="U16" s="72"/>
      <c r="V16" s="72"/>
      <c r="W16" s="72"/>
      <c r="X16" s="346"/>
      <c r="Y16" s="347"/>
      <c r="Z16" s="348"/>
      <c r="AA16" s="346"/>
      <c r="AB16" s="347"/>
      <c r="AC16" s="348"/>
      <c r="AD16" s="346"/>
      <c r="AE16" s="347"/>
      <c r="AF16" s="348"/>
      <c r="AG16" s="78"/>
      <c r="AH16" s="78"/>
      <c r="AI16" s="85"/>
      <c r="AJ16" s="85"/>
      <c r="AK16" s="85"/>
      <c r="AL16" s="85"/>
      <c r="AM16" s="85"/>
      <c r="AN16" s="85"/>
      <c r="AO16" s="85"/>
      <c r="AP16" s="85"/>
      <c r="AQ16" s="85"/>
      <c r="AT16" s="265">
        <f>SUM(X16:AF16)</f>
        <v>0</v>
      </c>
      <c r="AU16" s="266"/>
      <c r="AV16" s="266"/>
      <c r="AW16" s="267"/>
      <c r="AX16" s="21"/>
      <c r="AY16" s="21"/>
      <c r="AZ16" s="21"/>
      <c r="BA16" s="21"/>
      <c r="BB16" s="19"/>
      <c r="BM16" s="45"/>
      <c r="BN16" s="45"/>
      <c r="BO16" s="45"/>
      <c r="BP16" s="45"/>
      <c r="BQ16" s="45"/>
      <c r="BR16" s="45"/>
      <c r="BS16" s="45"/>
      <c r="BT16" s="45"/>
      <c r="BU16" s="45"/>
      <c r="BV16" s="45"/>
      <c r="BW16" s="45"/>
      <c r="BX16" s="45"/>
      <c r="BY16" s="45"/>
      <c r="BZ16" s="45"/>
      <c r="CA16" s="45"/>
      <c r="CB16" s="45"/>
      <c r="CC16" s="45"/>
      <c r="CD16" s="45"/>
    </row>
    <row r="17" spans="1:88" ht="12.75" customHeight="1" x14ac:dyDescent="0.25">
      <c r="A17" s="44"/>
      <c r="B17" s="44"/>
      <c r="C17" s="102"/>
      <c r="D17" s="102"/>
      <c r="E17" s="122"/>
      <c r="F17" s="122"/>
      <c r="G17" s="122"/>
      <c r="H17" s="122"/>
      <c r="I17" s="122"/>
      <c r="J17" s="102"/>
      <c r="K17" s="21"/>
      <c r="L17" s="352"/>
      <c r="M17" s="352"/>
      <c r="N17" s="352"/>
      <c r="O17" s="352"/>
      <c r="P17" s="352"/>
      <c r="Q17" s="352"/>
      <c r="R17" s="352"/>
      <c r="S17" s="352"/>
      <c r="T17" s="352"/>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24"/>
      <c r="AS17" s="24"/>
      <c r="AT17" s="23"/>
      <c r="AU17" s="41"/>
      <c r="AV17" s="21"/>
      <c r="AW17" s="21"/>
      <c r="AX17" s="21"/>
      <c r="AY17" s="21"/>
      <c r="AZ17" s="21"/>
      <c r="BA17" s="21"/>
      <c r="BB17" s="19"/>
      <c r="BM17" s="45"/>
      <c r="BN17" s="45"/>
      <c r="BO17" s="45"/>
      <c r="BP17" s="45"/>
      <c r="BQ17" s="45"/>
      <c r="BR17" s="45"/>
      <c r="BS17" s="45"/>
      <c r="BT17" s="45"/>
      <c r="BU17" s="45"/>
      <c r="BV17" s="45"/>
      <c r="BW17" s="45"/>
      <c r="BX17" s="45"/>
      <c r="BY17" s="45"/>
      <c r="BZ17" s="45"/>
      <c r="CA17" s="45"/>
      <c r="CB17" s="45"/>
      <c r="CC17" s="45"/>
      <c r="CD17" s="45"/>
    </row>
    <row r="18" spans="1:88" ht="5.25" customHeight="1" x14ac:dyDescent="0.25">
      <c r="A18" s="44"/>
      <c r="B18" s="44"/>
      <c r="C18" s="102"/>
      <c r="D18" s="102"/>
      <c r="E18" s="122"/>
      <c r="F18" s="122"/>
      <c r="G18" s="122"/>
      <c r="H18" s="122"/>
      <c r="I18" s="122"/>
      <c r="J18" s="102"/>
      <c r="K18" s="21"/>
      <c r="M18" s="139"/>
      <c r="N18" s="139"/>
      <c r="O18" s="139"/>
      <c r="P18" s="139"/>
      <c r="Q18" s="139"/>
      <c r="R18" s="139"/>
      <c r="S18" s="139"/>
      <c r="T18" s="139"/>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24"/>
      <c r="AS18" s="24"/>
      <c r="AT18" s="23"/>
      <c r="AU18" s="41"/>
      <c r="AV18" s="21"/>
      <c r="AW18" s="21"/>
      <c r="AX18" s="21"/>
      <c r="AY18" s="21"/>
      <c r="AZ18" s="21"/>
      <c r="BA18" s="21"/>
      <c r="BB18" s="19"/>
      <c r="BM18" s="45"/>
      <c r="BN18" s="45"/>
      <c r="BO18" s="45"/>
      <c r="BP18" s="45"/>
      <c r="BQ18" s="45"/>
      <c r="BR18" s="45"/>
      <c r="BS18" s="45"/>
      <c r="BT18" s="45"/>
      <c r="BU18" s="45"/>
      <c r="BV18" s="45"/>
      <c r="BW18" s="45"/>
      <c r="BX18" s="45"/>
      <c r="BY18" s="45"/>
      <c r="BZ18" s="45"/>
      <c r="CA18" s="45"/>
      <c r="CB18" s="45"/>
      <c r="CC18" s="45"/>
      <c r="CD18" s="45"/>
    </row>
    <row r="19" spans="1:88" s="145" customFormat="1" ht="15.75" customHeight="1" x14ac:dyDescent="0.25">
      <c r="A19" s="141"/>
      <c r="B19" s="141"/>
      <c r="C19" s="142"/>
      <c r="D19" s="142"/>
      <c r="E19" s="142"/>
      <c r="F19" s="142"/>
      <c r="G19" s="142"/>
      <c r="H19" s="142"/>
      <c r="I19" s="142"/>
      <c r="J19" s="142"/>
      <c r="K19" s="142"/>
      <c r="L19" s="337" t="s">
        <v>90</v>
      </c>
      <c r="M19" s="337"/>
      <c r="N19" s="337"/>
      <c r="O19" s="337"/>
      <c r="P19" s="337"/>
      <c r="Q19" s="337"/>
      <c r="R19" s="337"/>
      <c r="S19" s="337"/>
      <c r="T19" s="337"/>
      <c r="U19" s="143"/>
      <c r="V19" s="143"/>
      <c r="W19" s="144"/>
      <c r="X19" s="334" t="s">
        <v>76</v>
      </c>
      <c r="Y19" s="335"/>
      <c r="Z19" s="336"/>
      <c r="AA19" s="142"/>
      <c r="AB19" s="142"/>
      <c r="AC19" s="142"/>
      <c r="AD19" s="142"/>
      <c r="AE19" s="142"/>
      <c r="AF19" s="142"/>
      <c r="AG19" s="142"/>
      <c r="AH19" s="142"/>
      <c r="AI19" s="143"/>
      <c r="AJ19" s="143"/>
      <c r="AK19" s="143"/>
      <c r="AL19" s="143"/>
      <c r="AM19" s="143"/>
      <c r="AN19" s="143"/>
      <c r="AO19" s="143"/>
      <c r="AP19" s="143"/>
      <c r="AQ19" s="143"/>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row>
    <row r="20" spans="1:88" ht="15.75" customHeight="1" x14ac:dyDescent="0.25">
      <c r="A20" s="44"/>
      <c r="B20" s="44"/>
      <c r="C20" s="45"/>
      <c r="D20" s="45"/>
      <c r="E20" s="45"/>
      <c r="F20" s="45"/>
      <c r="G20" s="45"/>
      <c r="H20" s="45"/>
      <c r="I20" s="45"/>
      <c r="J20" s="45"/>
      <c r="K20" s="45"/>
      <c r="L20" s="337"/>
      <c r="M20" s="337"/>
      <c r="N20" s="337"/>
      <c r="O20" s="337"/>
      <c r="P20" s="337"/>
      <c r="Q20" s="337"/>
      <c r="R20" s="337"/>
      <c r="S20" s="337"/>
      <c r="T20" s="337"/>
      <c r="U20" s="70"/>
      <c r="V20" s="70"/>
      <c r="W20" s="70"/>
      <c r="Y20" s="45"/>
      <c r="Z20" s="45"/>
      <c r="AA20" s="45"/>
      <c r="AB20" s="45"/>
      <c r="AC20" s="45"/>
      <c r="AD20" s="45"/>
      <c r="AE20" s="45"/>
      <c r="AF20" s="45"/>
      <c r="AG20" s="45"/>
      <c r="AH20" s="45"/>
      <c r="AI20" s="70"/>
      <c r="AJ20" s="70"/>
      <c r="AK20" s="70"/>
      <c r="AL20" s="70"/>
      <c r="AM20" s="70"/>
      <c r="AN20" s="70"/>
      <c r="AO20" s="70"/>
      <c r="AP20" s="70"/>
      <c r="AQ20" s="70"/>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row>
    <row r="21" spans="1:88" ht="15.75" customHeight="1" x14ac:dyDescent="0.25">
      <c r="A21" s="44"/>
      <c r="B21" s="44"/>
      <c r="C21" s="45"/>
      <c r="D21" s="45"/>
      <c r="E21" s="45"/>
      <c r="F21" s="45"/>
      <c r="G21" s="45"/>
      <c r="H21" s="45"/>
      <c r="I21" s="45"/>
      <c r="J21" s="45"/>
      <c r="K21" s="45"/>
      <c r="L21" s="163"/>
      <c r="M21" s="163"/>
      <c r="N21" s="163"/>
      <c r="O21" s="163"/>
      <c r="P21" s="163"/>
      <c r="Q21" s="163"/>
      <c r="R21" s="163"/>
      <c r="S21" s="163"/>
      <c r="T21" s="163"/>
      <c r="U21" s="70"/>
      <c r="V21" s="70"/>
      <c r="W21" s="70"/>
      <c r="Y21" s="45"/>
      <c r="Z21" s="45"/>
      <c r="AA21" s="166" t="s">
        <v>110</v>
      </c>
      <c r="AB21" s="45"/>
      <c r="AC21" s="45"/>
      <c r="AD21" s="357" t="s">
        <v>80</v>
      </c>
      <c r="AE21" s="358"/>
      <c r="AF21" s="359"/>
      <c r="AG21" s="224"/>
      <c r="AH21" s="224"/>
      <c r="AI21" s="70"/>
      <c r="AJ21" s="70"/>
      <c r="AK21" s="70"/>
      <c r="AL21" s="70"/>
      <c r="AM21" s="70"/>
      <c r="AN21" s="70"/>
      <c r="AO21" s="70"/>
      <c r="AP21" s="70"/>
      <c r="AQ21" s="70"/>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1:88" ht="6" customHeight="1" x14ac:dyDescent="0.25">
      <c r="A22" s="44"/>
      <c r="B22" s="44"/>
      <c r="C22" s="45"/>
      <c r="D22" s="45"/>
      <c r="E22" s="45"/>
      <c r="F22" s="45"/>
      <c r="G22" s="45"/>
      <c r="H22" s="45"/>
      <c r="I22" s="45"/>
      <c r="J22" s="45"/>
      <c r="K22" s="45"/>
      <c r="L22" s="163"/>
      <c r="M22" s="163"/>
      <c r="N22" s="163"/>
      <c r="O22" s="163"/>
      <c r="P22" s="163"/>
      <c r="Q22" s="163"/>
      <c r="R22" s="163"/>
      <c r="S22" s="163"/>
      <c r="T22" s="163"/>
      <c r="U22" s="70"/>
      <c r="V22" s="70"/>
      <c r="W22" s="70"/>
      <c r="Y22" s="45"/>
      <c r="Z22" s="45"/>
      <c r="AA22" s="45"/>
      <c r="AB22" s="45"/>
      <c r="AC22" s="45"/>
      <c r="AD22" s="45"/>
      <c r="AE22" s="45"/>
      <c r="AF22" s="45"/>
      <c r="AG22" s="45"/>
      <c r="AH22" s="45"/>
      <c r="AI22" s="70"/>
      <c r="AJ22" s="70"/>
      <c r="AK22" s="70"/>
      <c r="AL22" s="70"/>
      <c r="AM22" s="70"/>
      <c r="AN22" s="70"/>
      <c r="AO22" s="70"/>
      <c r="AP22" s="70"/>
      <c r="AQ22" s="70"/>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row>
    <row r="23" spans="1:88" ht="15.75" customHeight="1" x14ac:dyDescent="0.25">
      <c r="A23" s="44"/>
      <c r="B23" s="44"/>
      <c r="C23" s="45"/>
      <c r="E23" s="45"/>
      <c r="F23" s="45"/>
      <c r="G23" s="45"/>
      <c r="H23" s="45"/>
      <c r="I23" s="45"/>
      <c r="J23" s="45"/>
      <c r="L23" s="146"/>
      <c r="M23" s="146"/>
      <c r="N23" s="146"/>
      <c r="O23" s="146"/>
      <c r="P23" s="146"/>
      <c r="Q23" s="146"/>
      <c r="R23" s="146"/>
      <c r="S23" s="146"/>
      <c r="T23" s="146"/>
      <c r="U23" s="70"/>
      <c r="V23" s="70"/>
      <c r="W23" s="70"/>
      <c r="Y23" s="45"/>
      <c r="Z23" s="45"/>
      <c r="AA23" s="45"/>
      <c r="AB23" s="45"/>
      <c r="AC23" s="45"/>
      <c r="AD23" s="45"/>
      <c r="AE23" s="45"/>
      <c r="AF23" s="45"/>
      <c r="AG23" s="45"/>
      <c r="AH23" s="45"/>
      <c r="AI23" s="70"/>
      <c r="AJ23" s="70"/>
      <c r="AK23" s="70"/>
      <c r="AL23" s="70"/>
      <c r="AM23" s="70"/>
      <c r="AN23" s="70"/>
      <c r="AO23" s="70"/>
      <c r="AP23" s="70"/>
      <c r="AQ23" s="70"/>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row>
    <row r="24" spans="1:88" ht="8.25" customHeight="1" x14ac:dyDescent="0.25">
      <c r="A24" s="44"/>
      <c r="B24" s="44"/>
      <c r="C24" s="45"/>
      <c r="D24" s="45"/>
      <c r="E24" s="45"/>
      <c r="F24" s="45"/>
      <c r="G24" s="45"/>
      <c r="H24" s="45"/>
      <c r="I24" s="45"/>
      <c r="J24" s="45"/>
      <c r="K24" s="45"/>
      <c r="L24" s="20"/>
      <c r="M24" s="20"/>
      <c r="N24" s="18"/>
      <c r="O24" s="18"/>
      <c r="P24" s="137"/>
      <c r="Q24" s="137"/>
      <c r="R24" s="137"/>
      <c r="S24" s="137"/>
      <c r="T24" s="45"/>
      <c r="U24" s="70"/>
      <c r="V24" s="70"/>
      <c r="W24" s="70"/>
      <c r="X24" s="45"/>
      <c r="Y24" s="45"/>
      <c r="Z24" s="45"/>
      <c r="AA24" s="45"/>
      <c r="AB24" s="45"/>
      <c r="AC24" s="45"/>
      <c r="AD24" s="45"/>
      <c r="AE24" s="45"/>
      <c r="AF24" s="45"/>
      <c r="AG24" s="45"/>
      <c r="AH24" s="45"/>
      <c r="AI24" s="70"/>
      <c r="AJ24" s="70"/>
      <c r="AK24" s="70"/>
      <c r="AL24" s="70"/>
      <c r="AM24" s="70"/>
      <c r="AN24" s="70"/>
      <c r="AO24" s="70"/>
      <c r="AP24" s="70"/>
      <c r="AQ24" s="70"/>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1:88" ht="7.5" customHeight="1" x14ac:dyDescent="0.25">
      <c r="A25" s="44"/>
      <c r="B25" s="44"/>
      <c r="C25" s="45"/>
      <c r="D25" s="338" t="s">
        <v>15</v>
      </c>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254" t="s">
        <v>54</v>
      </c>
      <c r="BU25" s="254"/>
      <c r="BV25" s="254"/>
      <c r="BW25" s="254"/>
      <c r="BX25" s="254"/>
      <c r="BY25" s="254"/>
      <c r="BZ25" s="254"/>
      <c r="CA25" s="254"/>
      <c r="CB25" s="254"/>
      <c r="CC25" s="254"/>
      <c r="CD25" s="254"/>
      <c r="CE25" s="254"/>
      <c r="CF25" s="254"/>
      <c r="CG25" s="226"/>
      <c r="CH25" s="226"/>
      <c r="CI25" s="226"/>
      <c r="CJ25" s="226"/>
    </row>
    <row r="26" spans="1:88" ht="7.5" customHeight="1" x14ac:dyDescent="0.25">
      <c r="A26" s="44"/>
      <c r="B26" s="44"/>
      <c r="C26" s="45"/>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254"/>
      <c r="BU26" s="254"/>
      <c r="BV26" s="254"/>
      <c r="BW26" s="254"/>
      <c r="BX26" s="254"/>
      <c r="BY26" s="254"/>
      <c r="BZ26" s="254"/>
      <c r="CA26" s="254"/>
      <c r="CB26" s="254"/>
      <c r="CC26" s="254"/>
      <c r="CD26" s="254"/>
      <c r="CE26" s="254"/>
      <c r="CF26" s="254"/>
      <c r="CG26" s="226"/>
      <c r="CH26" s="226"/>
      <c r="CI26" s="226"/>
      <c r="CJ26" s="226"/>
    </row>
    <row r="27" spans="1:88" ht="5.25" customHeight="1" x14ac:dyDescent="0.25">
      <c r="A27" s="44"/>
      <c r="B27" s="44"/>
      <c r="C27" s="45"/>
      <c r="D27" s="45"/>
      <c r="E27" s="45"/>
      <c r="F27" s="45"/>
      <c r="G27" s="45"/>
      <c r="H27" s="45"/>
      <c r="I27" s="45"/>
      <c r="J27" s="45"/>
      <c r="K27" s="45"/>
      <c r="L27" s="45"/>
      <c r="M27" s="45"/>
      <c r="N27" s="45"/>
      <c r="O27" s="45"/>
      <c r="P27" s="45"/>
      <c r="Q27" s="45"/>
      <c r="R27" s="45"/>
      <c r="S27" s="45"/>
      <c r="T27" s="45"/>
      <c r="U27" s="70"/>
      <c r="V27" s="70"/>
      <c r="W27" s="70"/>
      <c r="X27" s="45"/>
      <c r="Y27" s="45"/>
      <c r="Z27" s="45"/>
      <c r="AA27" s="45"/>
      <c r="AB27" s="45"/>
      <c r="AC27" s="45"/>
      <c r="AD27" s="45"/>
      <c r="AE27" s="45"/>
      <c r="AF27" s="45"/>
      <c r="AG27" s="45"/>
      <c r="AH27" s="45"/>
      <c r="AI27" s="70"/>
      <c r="AJ27" s="70"/>
      <c r="AK27" s="70"/>
      <c r="AL27" s="70"/>
      <c r="AM27" s="70"/>
      <c r="AN27" s="70"/>
      <c r="AO27" s="70"/>
      <c r="AP27" s="70"/>
      <c r="AQ27" s="70"/>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row>
    <row r="28" spans="1:88" ht="9.75" customHeight="1" x14ac:dyDescent="0.25">
      <c r="A28" s="44"/>
      <c r="B28" s="44"/>
      <c r="C28" s="45"/>
      <c r="D28" s="48"/>
      <c r="E28" s="48"/>
      <c r="F28" s="48"/>
      <c r="G28" s="49"/>
      <c r="H28" s="28"/>
      <c r="I28" s="28"/>
      <c r="J28" s="28"/>
      <c r="K28" s="28"/>
      <c r="L28" s="29"/>
      <c r="M28" s="29"/>
      <c r="N28" s="29"/>
      <c r="O28" s="29"/>
      <c r="P28" s="29"/>
      <c r="Q28" s="29"/>
      <c r="R28" s="29"/>
      <c r="S28" s="29"/>
      <c r="T28" s="29"/>
      <c r="U28" s="74"/>
      <c r="V28" s="74"/>
      <c r="W28" s="74"/>
      <c r="X28" s="29"/>
      <c r="Y28" s="29"/>
      <c r="Z28" s="29"/>
      <c r="AA28" s="29"/>
      <c r="AB28" s="29"/>
      <c r="AC28" s="29"/>
      <c r="AD28" s="29"/>
      <c r="AE28" s="29"/>
      <c r="AF28" s="29"/>
      <c r="AG28" s="29"/>
      <c r="AH28" s="29"/>
      <c r="AI28" s="74"/>
      <c r="AJ28" s="74"/>
      <c r="AK28" s="74"/>
      <c r="AL28" s="74"/>
      <c r="AM28" s="74"/>
      <c r="AN28" s="74"/>
      <c r="AO28" s="74"/>
      <c r="AP28" s="74"/>
      <c r="AQ28" s="74"/>
      <c r="AR28" s="29"/>
      <c r="AS28" s="29"/>
      <c r="AT28" s="29"/>
      <c r="AU28" s="29"/>
      <c r="AV28" s="29"/>
      <c r="AW28" s="29"/>
      <c r="AX28" s="29"/>
      <c r="AY28" s="29"/>
      <c r="AZ28" s="29"/>
      <c r="BA28" s="29"/>
      <c r="BB28" s="29"/>
      <c r="BC28" s="29"/>
      <c r="BD28" s="29"/>
      <c r="BE28" s="29"/>
      <c r="BF28" s="29"/>
      <c r="BG28" s="29"/>
      <c r="BH28" s="29"/>
      <c r="BI28" s="29"/>
      <c r="BJ28" s="29"/>
      <c r="BK28" s="29"/>
      <c r="BL28" s="28"/>
      <c r="BM28" s="49"/>
      <c r="BN28" s="29"/>
      <c r="BO28" s="49"/>
      <c r="BP28" s="49"/>
      <c r="BQ28" s="49"/>
      <c r="BR28" s="49"/>
      <c r="BS28" s="49"/>
      <c r="BT28" s="49"/>
      <c r="BU28" s="49"/>
      <c r="BV28" s="49"/>
      <c r="BW28" s="49"/>
      <c r="BX28" s="49"/>
      <c r="BY28" s="49"/>
      <c r="BZ28" s="49"/>
      <c r="CA28" s="49"/>
      <c r="CB28" s="49"/>
      <c r="CC28" s="49"/>
      <c r="CD28" s="49"/>
      <c r="CE28" s="48"/>
      <c r="CF28" s="48"/>
      <c r="CG28" s="48"/>
      <c r="CH28" s="48"/>
      <c r="CI28" s="48"/>
      <c r="CJ28" s="48"/>
    </row>
    <row r="29" spans="1:88" ht="12" customHeight="1" x14ac:dyDescent="0.25">
      <c r="A29" s="44"/>
      <c r="B29" s="44"/>
      <c r="C29" s="45"/>
      <c r="D29" s="49"/>
      <c r="E29" s="49"/>
      <c r="F29" s="49"/>
      <c r="G29" s="49"/>
      <c r="H29" s="28"/>
      <c r="I29" s="28"/>
      <c r="J29" s="28"/>
      <c r="K29" s="28"/>
      <c r="L29" s="28"/>
      <c r="M29" s="30"/>
      <c r="N29" s="31" t="s">
        <v>16</v>
      </c>
      <c r="O29" s="31"/>
      <c r="P29" s="256"/>
      <c r="Q29" s="257"/>
      <c r="R29" s="257"/>
      <c r="S29" s="257"/>
      <c r="T29" s="258"/>
      <c r="U29" s="231"/>
      <c r="V29" s="75"/>
      <c r="W29" s="75"/>
      <c r="X29" s="75"/>
      <c r="Y29" s="75"/>
      <c r="Z29" s="75"/>
      <c r="AA29" s="30"/>
      <c r="AB29" s="28"/>
      <c r="AC29" s="30"/>
      <c r="AD29" s="32"/>
      <c r="AE29" s="32"/>
      <c r="AF29" s="2"/>
      <c r="AG29" s="2"/>
      <c r="AH29" s="2"/>
      <c r="AI29" s="86"/>
      <c r="AJ29" s="86"/>
      <c r="AK29" s="86"/>
      <c r="AL29" s="86"/>
      <c r="AM29" s="86"/>
      <c r="AN29" s="86"/>
      <c r="AO29" s="28"/>
      <c r="AP29" s="30"/>
      <c r="AQ29" s="32" t="s">
        <v>17</v>
      </c>
      <c r="AR29" s="28"/>
      <c r="AS29" s="256"/>
      <c r="AT29" s="257"/>
      <c r="AU29" s="257"/>
      <c r="AV29" s="257"/>
      <c r="AW29" s="258"/>
      <c r="AX29" s="48"/>
      <c r="AY29" s="48"/>
      <c r="AZ29" s="48"/>
      <c r="BA29" s="232" t="str">
        <f>IF(OR($CB$46&lt;0,$CB$48&lt;0,$CB$50&lt;0,AND($AP$9=$AT$9,$CB$54&gt;$CB$44)),"Les fonds propres sont insuffisants pour respecter Prêts LLI = max 90 % du prix de revient","")</f>
        <v/>
      </c>
      <c r="BB29" s="48"/>
      <c r="BC29" s="48"/>
      <c r="BD29" s="28"/>
      <c r="BE29" s="28"/>
      <c r="BF29" s="28"/>
      <c r="BG29" s="28"/>
      <c r="BH29" s="28"/>
      <c r="BI29" s="28"/>
      <c r="BJ29" s="28"/>
      <c r="BK29" s="28"/>
      <c r="BL29" s="28"/>
      <c r="BM29" s="49"/>
      <c r="BN29" s="28"/>
      <c r="BO29" s="49"/>
      <c r="BP29" s="49"/>
      <c r="BQ29" s="49"/>
      <c r="BR29" s="49"/>
      <c r="BS29" s="49"/>
      <c r="BT29" s="49"/>
      <c r="BU29" s="49"/>
      <c r="BV29" s="49"/>
      <c r="BW29" s="49"/>
      <c r="BX29" s="49"/>
      <c r="BY29" s="49"/>
      <c r="BZ29" s="49"/>
      <c r="CA29" s="49"/>
      <c r="CB29" s="49"/>
      <c r="CC29" s="49"/>
      <c r="CD29" s="49"/>
      <c r="CE29" s="48"/>
      <c r="CF29" s="48"/>
      <c r="CG29" s="48"/>
      <c r="CH29" s="48"/>
      <c r="CI29" s="48"/>
      <c r="CJ29" s="48"/>
    </row>
    <row r="30" spans="1:88" ht="4.5" customHeight="1" x14ac:dyDescent="0.25">
      <c r="A30" s="44"/>
      <c r="B30" s="44"/>
      <c r="C30" s="45"/>
      <c r="D30" s="49"/>
      <c r="E30" s="49"/>
      <c r="F30" s="49"/>
      <c r="G30" s="49"/>
      <c r="H30" s="28"/>
      <c r="I30" s="28"/>
      <c r="J30" s="28"/>
      <c r="K30" s="28"/>
      <c r="L30" s="28"/>
      <c r="M30" s="30"/>
      <c r="N30" s="30"/>
      <c r="O30" s="30"/>
      <c r="P30" s="33"/>
      <c r="Q30" s="33"/>
      <c r="R30" s="33"/>
      <c r="S30" s="33"/>
      <c r="T30" s="33"/>
      <c r="U30" s="75"/>
      <c r="V30" s="75"/>
      <c r="W30" s="75"/>
      <c r="X30" s="2"/>
      <c r="Y30" s="2"/>
      <c r="Z30" s="2"/>
      <c r="AA30" s="30"/>
      <c r="AB30" s="28"/>
      <c r="AC30" s="30"/>
      <c r="AD30" s="32"/>
      <c r="AE30" s="32"/>
      <c r="AF30" s="2"/>
      <c r="AG30" s="2"/>
      <c r="AH30" s="2"/>
      <c r="AI30" s="86"/>
      <c r="AJ30" s="86"/>
      <c r="AK30" s="86"/>
      <c r="AL30" s="86"/>
      <c r="AM30" s="86"/>
      <c r="AN30" s="86"/>
      <c r="AO30" s="28"/>
      <c r="AP30" s="30"/>
      <c r="AQ30" s="32"/>
      <c r="AR30" s="28"/>
      <c r="AS30" s="34"/>
      <c r="AT30" s="34"/>
      <c r="AU30" s="34"/>
      <c r="AV30" s="48"/>
      <c r="AW30" s="48"/>
      <c r="AX30" s="48"/>
      <c r="AY30" s="48"/>
      <c r="AZ30" s="48"/>
      <c r="BA30" s="48"/>
      <c r="BB30" s="48"/>
      <c r="BC30" s="48"/>
      <c r="BD30" s="28"/>
      <c r="BE30" s="28"/>
      <c r="BF30" s="28"/>
      <c r="BG30" s="28"/>
      <c r="BH30" s="28"/>
      <c r="BI30" s="28"/>
      <c r="BJ30" s="28"/>
      <c r="BK30" s="28"/>
      <c r="BL30" s="28"/>
      <c r="BM30" s="49"/>
      <c r="BN30" s="28"/>
      <c r="BO30" s="49"/>
      <c r="BP30" s="49"/>
      <c r="BQ30" s="49"/>
      <c r="BR30" s="49"/>
      <c r="BS30" s="49"/>
      <c r="BT30" s="49"/>
      <c r="BU30" s="49"/>
      <c r="BV30" s="49"/>
      <c r="BW30" s="49"/>
      <c r="BX30" s="49"/>
      <c r="BY30" s="49"/>
      <c r="BZ30" s="49"/>
      <c r="CA30" s="49"/>
      <c r="CB30" s="49"/>
      <c r="CC30" s="49"/>
      <c r="CD30" s="49"/>
      <c r="CE30" s="48"/>
      <c r="CF30" s="48"/>
      <c r="CG30" s="48"/>
      <c r="CH30" s="48"/>
      <c r="CI30" s="48"/>
      <c r="CJ30" s="48"/>
    </row>
    <row r="31" spans="1:88" ht="12.75" customHeight="1" x14ac:dyDescent="0.25">
      <c r="A31" s="44"/>
      <c r="B31" s="44"/>
      <c r="C31" s="45"/>
      <c r="D31" s="49"/>
      <c r="E31" s="50"/>
      <c r="F31" s="342" t="str">
        <f>IFERROR(IF(AT9&gt;0,P29*AD9/AT9,P29*AD11/AT11),"")</f>
        <v/>
      </c>
      <c r="G31" s="342"/>
      <c r="H31" s="342"/>
      <c r="I31" s="28"/>
      <c r="J31" s="28"/>
      <c r="K31" s="28"/>
      <c r="L31" s="28"/>
      <c r="M31" s="30"/>
      <c r="N31" s="31" t="s">
        <v>18</v>
      </c>
      <c r="O31" s="31"/>
      <c r="P31" s="256"/>
      <c r="Q31" s="257"/>
      <c r="R31" s="257"/>
      <c r="S31" s="257"/>
      <c r="T31" s="258"/>
      <c r="U31" s="75"/>
      <c r="V31" s="75"/>
      <c r="W31" s="75"/>
      <c r="X31" s="2"/>
      <c r="Y31" s="2"/>
      <c r="Z31" s="2"/>
      <c r="AA31" s="32"/>
      <c r="AB31" s="32"/>
      <c r="AC31" s="32"/>
      <c r="AD31" s="32"/>
      <c r="AE31" s="32"/>
      <c r="AF31" s="2"/>
      <c r="AG31" s="2"/>
      <c r="AH31" s="2"/>
      <c r="AI31" s="76"/>
      <c r="AJ31" s="76"/>
      <c r="AK31" s="76"/>
      <c r="AL31" s="76"/>
      <c r="AM31" s="76"/>
      <c r="AN31" s="76"/>
      <c r="AO31" s="32"/>
      <c r="AP31" s="32"/>
      <c r="AQ31" s="32" t="s">
        <v>27</v>
      </c>
      <c r="AR31" s="28"/>
      <c r="AS31" s="256"/>
      <c r="AT31" s="257"/>
      <c r="AU31" s="257"/>
      <c r="AV31" s="257"/>
      <c r="AW31" s="258"/>
      <c r="AX31" s="48"/>
      <c r="AY31" s="48"/>
      <c r="AZ31" s="48"/>
      <c r="BA31" s="230" t="str">
        <f>IF($BA$29&lt;&gt;"","Montant minimum :","")</f>
        <v/>
      </c>
      <c r="BB31" s="48"/>
      <c r="BC31" s="48"/>
      <c r="BD31" s="28"/>
      <c r="BE31" s="28"/>
      <c r="BF31" s="28"/>
      <c r="BG31" s="360" t="str">
        <f>IF(OR($CB$46&lt;0,$CB$48&lt;0,$CB$50&lt;0),$CB$44-$CB$46-$CB$48-$CB$50,IF(AND($AP$9=$AT$9,$CB$54&gt;$CB$44),$CB$54,""))</f>
        <v/>
      </c>
      <c r="BH31" s="360"/>
      <c r="BI31" s="360"/>
      <c r="BJ31" s="28"/>
      <c r="BK31" s="28"/>
      <c r="BL31" s="28"/>
      <c r="BM31" s="49"/>
      <c r="BN31" s="28"/>
      <c r="BO31" s="49"/>
      <c r="BP31" s="49"/>
      <c r="BQ31" s="49"/>
      <c r="BR31" s="49"/>
      <c r="BS31" s="49"/>
      <c r="BT31" s="49"/>
      <c r="BU31" s="49"/>
      <c r="BV31" s="49"/>
      <c r="BW31" s="49"/>
      <c r="BX31" s="49"/>
      <c r="BY31" s="49"/>
      <c r="BZ31" s="49"/>
      <c r="CA31" s="49"/>
      <c r="CB31" s="49"/>
      <c r="CC31" s="49"/>
      <c r="CD31" s="49"/>
      <c r="CE31" s="48"/>
      <c r="CF31" s="48"/>
      <c r="CG31" s="48"/>
      <c r="CH31" s="48"/>
      <c r="CI31" s="48"/>
      <c r="CJ31" s="48"/>
    </row>
    <row r="32" spans="1:88" ht="6" customHeight="1" x14ac:dyDescent="0.25">
      <c r="A32" s="44"/>
      <c r="B32" s="44"/>
      <c r="C32" s="45"/>
      <c r="D32" s="49"/>
      <c r="E32" s="50"/>
      <c r="F32" s="168"/>
      <c r="G32" s="168"/>
      <c r="H32" s="168"/>
      <c r="I32" s="28"/>
      <c r="J32" s="28"/>
      <c r="K32" s="28"/>
      <c r="L32" s="28"/>
      <c r="M32" s="30"/>
      <c r="N32" s="31"/>
      <c r="O32" s="31"/>
      <c r="P32" s="31"/>
      <c r="Q32" s="31"/>
      <c r="R32" s="31"/>
      <c r="S32" s="31"/>
      <c r="T32" s="31"/>
      <c r="U32" s="75"/>
      <c r="V32" s="75"/>
      <c r="W32" s="75"/>
      <c r="X32" s="2"/>
      <c r="Y32" s="2"/>
      <c r="Z32" s="2"/>
      <c r="AA32" s="32"/>
      <c r="AB32" s="32"/>
      <c r="AC32" s="32"/>
      <c r="AD32" s="32"/>
      <c r="AE32" s="32"/>
      <c r="AF32" s="2"/>
      <c r="AG32" s="2"/>
      <c r="AH32" s="2"/>
      <c r="AI32" s="76"/>
      <c r="AJ32" s="76"/>
      <c r="AK32" s="76"/>
      <c r="AL32" s="76"/>
      <c r="AM32" s="76"/>
      <c r="AN32" s="76"/>
      <c r="AO32" s="32"/>
      <c r="AP32" s="32"/>
      <c r="AQ32" s="32"/>
      <c r="AR32" s="28"/>
      <c r="AS32" s="28"/>
      <c r="AT32" s="28"/>
      <c r="AU32" s="28"/>
      <c r="AV32" s="48"/>
      <c r="AW32" s="48"/>
      <c r="AX32" s="48"/>
      <c r="AY32" s="48"/>
      <c r="AZ32" s="48"/>
      <c r="BA32" s="229"/>
      <c r="BB32" s="48"/>
      <c r="BC32" s="48"/>
      <c r="BD32" s="28"/>
      <c r="BE32" s="28"/>
      <c r="BF32" s="28"/>
      <c r="BG32" s="28"/>
      <c r="BH32" s="28"/>
      <c r="BI32" s="28"/>
      <c r="BJ32" s="28"/>
      <c r="BK32" s="28"/>
      <c r="BL32" s="28"/>
      <c r="BM32" s="49"/>
      <c r="BN32" s="28"/>
      <c r="BO32" s="49"/>
      <c r="BP32" s="49"/>
      <c r="BQ32" s="49"/>
      <c r="BR32" s="49"/>
      <c r="BS32" s="49"/>
      <c r="BT32" s="49"/>
      <c r="BU32" s="49"/>
      <c r="BV32" s="49"/>
      <c r="BW32" s="49"/>
      <c r="BX32" s="49"/>
      <c r="BY32" s="49"/>
      <c r="BZ32" s="49"/>
      <c r="CA32" s="49"/>
      <c r="CB32" s="49"/>
      <c r="CC32" s="49"/>
      <c r="CD32" s="49"/>
      <c r="CE32" s="48"/>
      <c r="CF32" s="48"/>
      <c r="CG32" s="48"/>
      <c r="CH32" s="48"/>
      <c r="CI32" s="48"/>
      <c r="CJ32" s="48"/>
    </row>
    <row r="33" spans="1:88" ht="4.5" customHeight="1" x14ac:dyDescent="0.25">
      <c r="A33" s="44"/>
      <c r="B33" s="44"/>
      <c r="C33" s="45"/>
      <c r="D33" s="49"/>
      <c r="E33" s="50"/>
      <c r="F33" s="50"/>
      <c r="G33" s="50"/>
      <c r="H33" s="42"/>
      <c r="I33" s="28"/>
      <c r="J33" s="28"/>
      <c r="K33" s="28"/>
      <c r="L33" s="28"/>
      <c r="M33" s="30"/>
      <c r="N33" s="30"/>
      <c r="O33" s="30"/>
      <c r="P33" s="3"/>
      <c r="Q33" s="3"/>
      <c r="R33" s="3"/>
      <c r="S33" s="3"/>
      <c r="T33" s="3"/>
      <c r="U33" s="75"/>
      <c r="V33" s="75"/>
      <c r="W33" s="75"/>
      <c r="X33" s="2"/>
      <c r="Y33" s="2"/>
      <c r="Z33" s="32"/>
      <c r="AA33" s="28"/>
      <c r="AB33" s="35"/>
      <c r="AC33" s="35"/>
      <c r="AD33" s="35"/>
      <c r="AE33" s="35"/>
      <c r="AF33" s="35"/>
      <c r="AG33" s="35"/>
      <c r="AH33" s="35"/>
      <c r="AI33" s="87"/>
      <c r="AJ33" s="87"/>
      <c r="AK33" s="87"/>
      <c r="AL33" s="87"/>
      <c r="AM33" s="87"/>
      <c r="AN33" s="87"/>
      <c r="AO33" s="35"/>
      <c r="AP33" s="35"/>
      <c r="AQ33" s="35"/>
      <c r="AR33" s="35"/>
      <c r="AS33" s="36"/>
      <c r="AT33" s="36"/>
      <c r="AU33" s="36"/>
      <c r="AV33" s="48"/>
      <c r="AW33" s="48"/>
      <c r="AX33" s="48"/>
      <c r="AY33" s="48"/>
      <c r="AZ33" s="48"/>
      <c r="BA33" s="48"/>
      <c r="BB33" s="48"/>
      <c r="BC33" s="48"/>
      <c r="BD33" s="28"/>
      <c r="BE33" s="28"/>
      <c r="BF33" s="28"/>
      <c r="BG33" s="28"/>
      <c r="BH33" s="28"/>
      <c r="BI33" s="28"/>
      <c r="BJ33" s="28"/>
      <c r="BK33" s="28"/>
      <c r="BL33" s="28"/>
      <c r="BM33" s="49"/>
      <c r="BN33" s="28"/>
      <c r="BO33" s="49"/>
      <c r="BP33" s="49"/>
      <c r="BQ33" s="49"/>
      <c r="BR33" s="49"/>
      <c r="BS33" s="49"/>
      <c r="BT33" s="49"/>
      <c r="BU33" s="49"/>
      <c r="BV33" s="49"/>
      <c r="BW33" s="49"/>
      <c r="BX33" s="49"/>
      <c r="BY33" s="49"/>
      <c r="BZ33" s="49"/>
      <c r="CA33" s="49"/>
      <c r="CB33" s="49"/>
      <c r="CC33" s="49"/>
      <c r="CD33" s="49"/>
      <c r="CE33" s="48"/>
      <c r="CF33" s="48"/>
      <c r="CG33" s="48"/>
      <c r="CH33" s="48"/>
      <c r="CI33" s="48"/>
      <c r="CJ33" s="48"/>
    </row>
    <row r="34" spans="1:88" ht="12.75" customHeight="1" x14ac:dyDescent="0.25">
      <c r="A34" s="44"/>
      <c r="B34" s="44"/>
      <c r="C34" s="45"/>
      <c r="D34" s="49"/>
      <c r="E34" s="349" t="str">
        <f>IFERROR(F31*1.03,"")</f>
        <v/>
      </c>
      <c r="F34" s="349"/>
      <c r="G34" s="51"/>
      <c r="H34" s="51"/>
      <c r="I34" s="28"/>
      <c r="J34" s="28"/>
      <c r="K34" s="28"/>
      <c r="L34" s="28"/>
      <c r="M34" s="30"/>
      <c r="N34" s="31" t="s">
        <v>19</v>
      </c>
      <c r="O34" s="30"/>
      <c r="P34" s="256"/>
      <c r="Q34" s="257"/>
      <c r="R34" s="257"/>
      <c r="S34" s="257"/>
      <c r="T34" s="258"/>
      <c r="U34" s="75"/>
      <c r="V34" s="75"/>
      <c r="W34" s="75"/>
      <c r="X34" s="2"/>
      <c r="Y34" s="2"/>
      <c r="Z34" s="28"/>
      <c r="AA34" s="28"/>
      <c r="AB34" s="37"/>
      <c r="AC34" s="37"/>
      <c r="AD34" s="32"/>
      <c r="AE34" s="32"/>
      <c r="AF34" s="28"/>
      <c r="AG34" s="28"/>
      <c r="AH34" s="28"/>
      <c r="AI34" s="42"/>
      <c r="AJ34" s="42"/>
      <c r="AK34" s="42"/>
      <c r="AL34" s="42"/>
      <c r="AM34" s="42"/>
      <c r="AN34" s="42"/>
      <c r="AO34" s="28"/>
      <c r="AP34" s="30"/>
      <c r="AQ34" s="32" t="s">
        <v>28</v>
      </c>
      <c r="AR34" s="28"/>
      <c r="AS34" s="256"/>
      <c r="AT34" s="257"/>
      <c r="AU34" s="257"/>
      <c r="AV34" s="257"/>
      <c r="AW34" s="258"/>
      <c r="AX34" s="48"/>
      <c r="AY34" s="48"/>
      <c r="AZ34" s="48"/>
      <c r="BA34" s="48"/>
      <c r="BB34" s="48"/>
      <c r="BC34" s="48"/>
      <c r="BD34" s="28"/>
      <c r="BE34" s="28"/>
      <c r="BF34" s="28"/>
      <c r="BG34" s="28"/>
      <c r="BH34" s="28"/>
      <c r="BI34" s="28"/>
      <c r="BJ34" s="28"/>
      <c r="BK34" s="28"/>
      <c r="BL34" s="28"/>
      <c r="BM34" s="49"/>
      <c r="BN34" s="28"/>
      <c r="BO34" s="49"/>
      <c r="BP34" s="49"/>
      <c r="BQ34" s="49"/>
      <c r="BR34" s="49"/>
      <c r="BS34" s="49"/>
      <c r="BT34" s="49"/>
      <c r="BU34" s="49"/>
      <c r="BV34" s="49"/>
      <c r="BW34" s="49"/>
      <c r="BX34" s="49"/>
      <c r="BY34" s="49"/>
      <c r="BZ34" s="49"/>
      <c r="CA34" s="49"/>
      <c r="CB34" s="49"/>
      <c r="CC34" s="49"/>
      <c r="CD34" s="49"/>
      <c r="CE34" s="48"/>
      <c r="CF34" s="48"/>
      <c r="CG34" s="48"/>
      <c r="CH34" s="48"/>
      <c r="CI34" s="48"/>
      <c r="CJ34" s="48"/>
    </row>
    <row r="35" spans="1:88" ht="4.5" customHeight="1" x14ac:dyDescent="0.25">
      <c r="A35" s="44"/>
      <c r="B35" s="44"/>
      <c r="C35" s="45"/>
      <c r="D35" s="49"/>
      <c r="E35" s="50"/>
      <c r="F35" s="43"/>
      <c r="G35" s="43"/>
      <c r="H35" s="43"/>
      <c r="I35" s="28"/>
      <c r="J35" s="28"/>
      <c r="K35" s="28"/>
      <c r="L35" s="28"/>
      <c r="M35" s="30"/>
      <c r="N35" s="30"/>
      <c r="O35" s="30"/>
      <c r="P35" s="350" t="str">
        <f>IFERROR((1-AS34/P29)*P34,"")</f>
        <v/>
      </c>
      <c r="Q35" s="350"/>
      <c r="R35" s="350"/>
      <c r="S35" s="350"/>
      <c r="T35" s="350"/>
      <c r="U35" s="76"/>
      <c r="V35" s="76"/>
      <c r="W35" s="76"/>
      <c r="X35" s="32"/>
      <c r="Y35" s="32"/>
      <c r="Z35" s="35"/>
      <c r="AA35" s="35"/>
      <c r="AB35" s="37"/>
      <c r="AC35" s="37"/>
      <c r="AD35" s="37"/>
      <c r="AE35" s="37"/>
      <c r="AF35" s="37"/>
      <c r="AG35" s="37"/>
      <c r="AH35" s="37"/>
      <c r="AI35" s="88"/>
      <c r="AJ35" s="88"/>
      <c r="AK35" s="88"/>
      <c r="AL35" s="88"/>
      <c r="AM35" s="88"/>
      <c r="AN35" s="42"/>
      <c r="AO35" s="42"/>
      <c r="AP35" s="42"/>
      <c r="AQ35" s="42"/>
      <c r="AR35" s="42"/>
      <c r="AS35" s="42"/>
      <c r="AT35" s="42"/>
      <c r="AU35" s="42"/>
      <c r="AV35" s="48"/>
      <c r="AW35" s="48"/>
      <c r="AX35" s="48"/>
      <c r="AY35" s="48"/>
      <c r="AZ35" s="48"/>
      <c r="BA35" s="48"/>
      <c r="BB35" s="48"/>
      <c r="BC35" s="48"/>
      <c r="BD35" s="28"/>
      <c r="BE35" s="28"/>
      <c r="BF35" s="28"/>
      <c r="BG35" s="28"/>
      <c r="BH35" s="28"/>
      <c r="BI35" s="28"/>
      <c r="BJ35" s="28"/>
      <c r="BK35" s="28"/>
      <c r="BL35" s="28"/>
      <c r="BM35" s="49"/>
      <c r="BN35" s="28"/>
      <c r="BO35" s="49"/>
      <c r="BP35" s="49"/>
      <c r="BQ35" s="49"/>
      <c r="BR35" s="49"/>
      <c r="BS35" s="49"/>
      <c r="BT35" s="49"/>
      <c r="BU35" s="49"/>
      <c r="BV35" s="49"/>
      <c r="BW35" s="49"/>
      <c r="BX35" s="49"/>
      <c r="BY35" s="49"/>
      <c r="BZ35" s="49"/>
      <c r="CA35" s="49"/>
      <c r="CB35" s="49"/>
      <c r="CC35" s="49"/>
      <c r="CD35" s="49"/>
      <c r="CE35" s="48"/>
      <c r="CF35" s="48"/>
      <c r="CG35" s="48"/>
      <c r="CH35" s="48"/>
      <c r="CI35" s="48"/>
      <c r="CJ35" s="48"/>
    </row>
    <row r="36" spans="1:88" ht="12" customHeight="1" x14ac:dyDescent="0.25">
      <c r="A36" s="44"/>
      <c r="B36" s="44"/>
      <c r="C36" s="45"/>
      <c r="D36" s="49"/>
      <c r="E36" s="50"/>
      <c r="F36" s="349" t="str">
        <f>IFERROR(F31*0.97,"")</f>
        <v/>
      </c>
      <c r="G36" s="351"/>
      <c r="H36" s="351"/>
      <c r="I36" s="28"/>
      <c r="J36" s="28"/>
      <c r="K36" s="28"/>
      <c r="L36" s="28"/>
      <c r="M36" s="28"/>
      <c r="N36" s="31" t="s">
        <v>20</v>
      </c>
      <c r="O36" s="28"/>
      <c r="P36" s="354" t="str">
        <f>IFERROR(ROUND(IF($P$35&gt;=$AS$37-$BG$44-BL44-$AZ$44-$BQ$44,($AS$37-$BG$44-$AZ$44-$BL$44-$BQ$44)*$P$34/$P$29,$P$35),0),"")</f>
        <v/>
      </c>
      <c r="Q36" s="355"/>
      <c r="R36" s="355"/>
      <c r="S36" s="355"/>
      <c r="T36" s="356"/>
      <c r="U36" s="42"/>
      <c r="V36" s="42"/>
      <c r="W36" s="42"/>
      <c r="X36" s="28"/>
      <c r="Y36" s="37"/>
      <c r="Z36" s="37"/>
      <c r="AA36" s="37"/>
      <c r="AB36" s="37"/>
      <c r="AC36" s="37"/>
      <c r="AD36" s="37"/>
      <c r="AE36" s="37"/>
      <c r="AF36" s="37"/>
      <c r="AG36" s="37"/>
      <c r="AH36" s="37"/>
      <c r="AI36" s="88"/>
      <c r="AJ36" s="88"/>
      <c r="AK36" s="88"/>
      <c r="AL36" s="88"/>
      <c r="AM36" s="88"/>
      <c r="AN36" s="88"/>
      <c r="AO36" s="37"/>
      <c r="AP36" s="37"/>
      <c r="AQ36" s="37"/>
      <c r="AR36" s="37"/>
      <c r="AS36" s="38"/>
      <c r="AT36" s="38"/>
      <c r="AU36" s="48"/>
      <c r="AV36" s="48"/>
      <c r="AW36" s="48"/>
      <c r="AX36" s="48"/>
      <c r="AY36" s="48"/>
      <c r="AZ36" s="48"/>
      <c r="BA36" s="48"/>
      <c r="BB36" s="48"/>
      <c r="BC36" s="48"/>
      <c r="BD36" s="28"/>
      <c r="BE36" s="28"/>
      <c r="BF36" s="28"/>
      <c r="BG36" s="28"/>
      <c r="BH36" s="28"/>
      <c r="BI36" s="28"/>
      <c r="BJ36" s="28"/>
      <c r="BK36" s="28"/>
      <c r="BL36" s="28"/>
      <c r="BM36" s="49"/>
      <c r="BN36" s="28"/>
      <c r="BO36" s="49"/>
      <c r="BP36" s="49"/>
      <c r="BQ36" s="49"/>
      <c r="BR36" s="49"/>
      <c r="BS36" s="49"/>
      <c r="BT36" s="227"/>
      <c r="BU36" s="227"/>
      <c r="BV36" s="227"/>
      <c r="BW36" s="227"/>
      <c r="BX36" s="227"/>
      <c r="BY36" s="227"/>
      <c r="BZ36" s="227"/>
      <c r="CA36" s="227"/>
      <c r="CB36" s="227"/>
      <c r="CC36" s="227"/>
      <c r="CD36" s="227"/>
      <c r="CE36" s="227"/>
      <c r="CF36" s="227"/>
      <c r="CG36" s="48"/>
      <c r="CH36" s="48"/>
      <c r="CI36" s="48"/>
      <c r="CJ36" s="48"/>
    </row>
    <row r="37" spans="1:88" ht="13.5" customHeight="1" x14ac:dyDescent="0.25">
      <c r="A37" s="44"/>
      <c r="B37" s="44"/>
      <c r="C37" s="45"/>
      <c r="D37" s="49"/>
      <c r="E37" s="50"/>
      <c r="F37" s="50"/>
      <c r="G37" s="50"/>
      <c r="H37" s="42"/>
      <c r="I37" s="89"/>
      <c r="J37" s="89"/>
      <c r="K37" s="89"/>
      <c r="L37" s="89"/>
      <c r="M37" s="89"/>
      <c r="N37" s="176"/>
      <c r="O37" s="89"/>
      <c r="P37" s="177"/>
      <c r="Q37" s="177"/>
      <c r="R37" s="177"/>
      <c r="S37" s="177"/>
      <c r="T37" s="177"/>
      <c r="U37" s="178"/>
      <c r="V37" s="178"/>
      <c r="W37" s="178"/>
      <c r="X37" s="89"/>
      <c r="Y37" s="179"/>
      <c r="Z37" s="179"/>
      <c r="AA37" s="179"/>
      <c r="AB37" s="104"/>
      <c r="AC37" s="104"/>
      <c r="AD37" s="180"/>
      <c r="AE37" s="180"/>
      <c r="AF37" s="104"/>
      <c r="AG37" s="104"/>
      <c r="AH37" s="104"/>
      <c r="AI37" s="104"/>
      <c r="AJ37" s="104"/>
      <c r="AK37" s="104"/>
      <c r="AL37" s="104"/>
      <c r="AM37" s="104"/>
      <c r="AN37" s="104"/>
      <c r="AO37" s="104"/>
      <c r="AP37" s="104"/>
      <c r="AQ37" s="180" t="s">
        <v>23</v>
      </c>
      <c r="AR37" s="104"/>
      <c r="AS37" s="288">
        <f>P29-AS29-AS31-AS34</f>
        <v>0</v>
      </c>
      <c r="AT37" s="289"/>
      <c r="AU37" s="289"/>
      <c r="AV37" s="289"/>
      <c r="AW37" s="290"/>
      <c r="AX37" s="48"/>
      <c r="AY37" s="178"/>
      <c r="AZ37" s="178"/>
      <c r="BA37" s="178"/>
      <c r="BB37" s="178"/>
      <c r="BC37" s="178"/>
      <c r="BD37" s="89"/>
      <c r="BE37" s="89"/>
      <c r="BF37" s="89"/>
      <c r="BG37" s="89"/>
      <c r="BH37" s="89"/>
      <c r="BI37" s="89"/>
      <c r="BJ37" s="89"/>
      <c r="BK37" s="89"/>
      <c r="BL37" s="89"/>
      <c r="BM37" s="105"/>
      <c r="BN37" s="89"/>
      <c r="BO37" s="105"/>
      <c r="BP37" s="105"/>
      <c r="BQ37" s="105"/>
      <c r="BR37" s="105"/>
      <c r="BS37" s="105"/>
      <c r="BT37" s="181"/>
      <c r="BU37" s="181"/>
      <c r="BV37" s="181"/>
      <c r="BW37" s="105"/>
      <c r="BX37" s="105"/>
      <c r="BY37" s="181"/>
      <c r="BZ37" s="105"/>
      <c r="CA37" s="105"/>
      <c r="CB37" s="105"/>
      <c r="CC37" s="105"/>
      <c r="CD37" s="105"/>
      <c r="CE37" s="178"/>
      <c r="CF37" s="48"/>
      <c r="CG37" s="48"/>
      <c r="CH37" s="48"/>
      <c r="CI37" s="48"/>
      <c r="CJ37" s="48"/>
    </row>
    <row r="38" spans="1:88" ht="12.6" customHeight="1" x14ac:dyDescent="0.25">
      <c r="A38" s="44"/>
      <c r="B38" s="44"/>
      <c r="C38" s="45"/>
      <c r="D38" s="49"/>
      <c r="E38" s="52"/>
      <c r="F38" s="52"/>
      <c r="G38" s="52"/>
      <c r="H38" s="39"/>
      <c r="I38" s="89"/>
      <c r="J38" s="89"/>
      <c r="K38" s="89"/>
      <c r="L38" s="89"/>
      <c r="M38" s="104"/>
      <c r="N38" s="89"/>
      <c r="O38" s="89"/>
      <c r="P38" s="89"/>
      <c r="Q38" s="89"/>
      <c r="R38" s="89"/>
      <c r="S38" s="89"/>
      <c r="T38" s="89"/>
      <c r="U38" s="89"/>
      <c r="V38" s="89"/>
      <c r="W38" s="89"/>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48"/>
      <c r="AY38" s="178"/>
      <c r="AZ38" s="178"/>
      <c r="BA38" s="178"/>
      <c r="BB38" s="178"/>
      <c r="BC38" s="178"/>
      <c r="BD38" s="89"/>
      <c r="BE38" s="89"/>
      <c r="BF38" s="89"/>
      <c r="BG38" s="89"/>
      <c r="BH38" s="89"/>
      <c r="BI38" s="89"/>
      <c r="BJ38" s="89"/>
      <c r="BK38" s="89"/>
      <c r="BL38" s="89"/>
      <c r="BM38" s="105"/>
      <c r="BN38" s="89"/>
      <c r="BO38" s="105"/>
      <c r="BP38" s="105"/>
      <c r="BQ38" s="105"/>
      <c r="BR38" s="105"/>
      <c r="BS38" s="105"/>
      <c r="BT38" s="105"/>
      <c r="BU38" s="105"/>
      <c r="BV38" s="105"/>
      <c r="BW38" s="105"/>
      <c r="BX38" s="105"/>
      <c r="BY38" s="105"/>
      <c r="BZ38" s="105"/>
      <c r="CA38" s="105"/>
      <c r="CB38" s="105"/>
      <c r="CC38" s="105"/>
      <c r="CD38" s="105"/>
      <c r="CE38" s="210"/>
      <c r="CF38" s="48"/>
      <c r="CG38" s="48"/>
      <c r="CH38" s="48"/>
      <c r="CI38" s="48"/>
      <c r="CJ38" s="48"/>
    </row>
    <row r="39" spans="1:88" ht="10.5" customHeight="1" x14ac:dyDescent="0.25">
      <c r="A39" s="44"/>
      <c r="B39" s="44"/>
      <c r="C39" s="45"/>
      <c r="D39" s="49"/>
      <c r="E39" s="52"/>
      <c r="F39" s="52"/>
      <c r="G39" s="52"/>
      <c r="H39" s="39"/>
      <c r="I39" s="89"/>
      <c r="J39" s="89"/>
      <c r="K39" s="89"/>
      <c r="L39" s="89"/>
      <c r="M39" s="104"/>
      <c r="N39" s="89"/>
      <c r="O39" s="89"/>
      <c r="P39" s="89"/>
      <c r="Q39" s="89"/>
      <c r="R39" s="89"/>
      <c r="S39" s="89"/>
      <c r="T39" s="89"/>
      <c r="U39" s="89"/>
      <c r="V39" s="89"/>
      <c r="W39" s="89"/>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89"/>
      <c r="BE39" s="89"/>
      <c r="BF39" s="89"/>
      <c r="BG39" s="89"/>
      <c r="BH39" s="89"/>
      <c r="BI39" s="89"/>
      <c r="BJ39" s="89"/>
      <c r="BK39" s="89"/>
      <c r="BL39" s="89"/>
      <c r="BM39" s="105"/>
      <c r="BN39" s="89"/>
      <c r="BO39" s="105"/>
      <c r="BP39" s="105"/>
      <c r="BQ39" s="105"/>
      <c r="BR39" s="105"/>
      <c r="BS39" s="105"/>
      <c r="BT39" s="105"/>
      <c r="BU39" s="105"/>
      <c r="BV39" s="105"/>
      <c r="BW39" s="105"/>
      <c r="BX39" s="105"/>
      <c r="BY39" s="105"/>
      <c r="BZ39" s="105"/>
      <c r="CA39" s="105"/>
      <c r="CB39" s="105"/>
      <c r="CC39" s="105"/>
      <c r="CD39" s="105"/>
      <c r="CE39" s="178"/>
      <c r="CF39" s="48"/>
      <c r="CG39" s="48"/>
      <c r="CH39" s="48"/>
      <c r="CI39" s="48"/>
      <c r="CJ39" s="48"/>
    </row>
    <row r="40" spans="1:88" ht="18.75" customHeight="1" x14ac:dyDescent="0.25">
      <c r="A40" s="44"/>
      <c r="B40" s="44"/>
      <c r="C40" s="45"/>
      <c r="D40" s="49"/>
      <c r="E40" s="52"/>
      <c r="F40" s="52"/>
      <c r="G40" s="52"/>
      <c r="H40" s="39"/>
      <c r="I40" s="89"/>
      <c r="J40" s="89"/>
      <c r="K40" s="89"/>
      <c r="L40" s="89"/>
      <c r="M40" s="104"/>
      <c r="N40" s="89"/>
      <c r="O40" s="89"/>
      <c r="P40" s="89"/>
      <c r="Q40" s="89"/>
      <c r="R40" s="89"/>
      <c r="S40" s="89"/>
      <c r="T40" s="89"/>
      <c r="U40" s="89"/>
      <c r="V40" s="89"/>
      <c r="W40" s="89"/>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92"/>
      <c r="BA40" s="92"/>
      <c r="BB40" s="92"/>
      <c r="BC40" s="92"/>
      <c r="BD40" s="89"/>
      <c r="BE40" s="89"/>
      <c r="BF40" s="89"/>
      <c r="BG40" s="92"/>
      <c r="BH40" s="92"/>
      <c r="BI40" s="92"/>
      <c r="BJ40" s="92"/>
      <c r="BK40" s="89"/>
      <c r="BL40" s="340" t="s">
        <v>91</v>
      </c>
      <c r="BM40" s="340"/>
      <c r="BN40" s="340"/>
      <c r="BO40" s="340"/>
      <c r="BP40" s="105"/>
      <c r="BQ40" s="339" t="s">
        <v>88</v>
      </c>
      <c r="BR40" s="339"/>
      <c r="BS40" s="105"/>
      <c r="BT40" s="316" t="s">
        <v>51</v>
      </c>
      <c r="BU40" s="172"/>
      <c r="BV40" s="315" t="s">
        <v>50</v>
      </c>
      <c r="BW40" s="315"/>
      <c r="BX40" s="315"/>
      <c r="BY40" s="315"/>
      <c r="BZ40" s="315"/>
      <c r="CA40" s="315"/>
      <c r="CB40" s="315"/>
      <c r="CC40" s="182"/>
      <c r="CD40" s="174"/>
      <c r="CE40" s="316" t="s">
        <v>57</v>
      </c>
      <c r="CF40" s="48"/>
      <c r="CG40" s="311" t="s">
        <v>55</v>
      </c>
      <c r="CH40" s="311"/>
      <c r="CI40" s="311"/>
      <c r="CJ40" s="311"/>
    </row>
    <row r="41" spans="1:88" ht="31.5" customHeight="1" x14ac:dyDescent="0.25">
      <c r="A41" s="44"/>
      <c r="B41" s="44"/>
      <c r="C41" s="45"/>
      <c r="D41" s="48"/>
      <c r="E41" s="48"/>
      <c r="F41" s="48"/>
      <c r="G41" s="48"/>
      <c r="H41" s="49"/>
      <c r="I41" s="105"/>
      <c r="J41" s="89"/>
      <c r="K41" s="89"/>
      <c r="L41" s="343" t="s">
        <v>30</v>
      </c>
      <c r="M41" s="343"/>
      <c r="N41" s="343"/>
      <c r="O41" s="343"/>
      <c r="P41" s="89"/>
      <c r="Q41" s="343" t="s">
        <v>31</v>
      </c>
      <c r="R41" s="343"/>
      <c r="S41" s="343"/>
      <c r="T41" s="343"/>
      <c r="U41" s="89"/>
      <c r="V41" s="89"/>
      <c r="W41" s="89"/>
      <c r="X41" s="344" t="s">
        <v>33</v>
      </c>
      <c r="Y41" s="344"/>
      <c r="Z41" s="344"/>
      <c r="AA41" s="344"/>
      <c r="AB41" s="104"/>
      <c r="AC41" s="344" t="s">
        <v>21</v>
      </c>
      <c r="AD41" s="344"/>
      <c r="AE41" s="344"/>
      <c r="AF41" s="344"/>
      <c r="AG41" s="89"/>
      <c r="AH41" s="89"/>
      <c r="AI41" s="89"/>
      <c r="AJ41" s="89"/>
      <c r="AK41" s="89"/>
      <c r="AL41" s="89"/>
      <c r="AM41" s="89"/>
      <c r="AN41" s="89"/>
      <c r="AO41" s="89"/>
      <c r="AP41" s="89"/>
      <c r="AQ41" s="89"/>
      <c r="AR41" s="284" t="s">
        <v>22</v>
      </c>
      <c r="AS41" s="284"/>
      <c r="AT41" s="284"/>
      <c r="AU41" s="284"/>
      <c r="AV41" s="170"/>
      <c r="AW41" s="178"/>
      <c r="AX41" s="103"/>
      <c r="AY41" s="103"/>
      <c r="AZ41" s="353" t="s">
        <v>25</v>
      </c>
      <c r="BA41" s="353"/>
      <c r="BB41" s="353"/>
      <c r="BC41" s="353"/>
      <c r="BD41" s="105"/>
      <c r="BE41" s="90"/>
      <c r="BF41" s="89"/>
      <c r="BG41" s="353" t="s">
        <v>24</v>
      </c>
      <c r="BH41" s="353"/>
      <c r="BI41" s="353"/>
      <c r="BJ41" s="353"/>
      <c r="BK41" s="103"/>
      <c r="BL41" s="340"/>
      <c r="BM41" s="340"/>
      <c r="BN41" s="340"/>
      <c r="BO41" s="340"/>
      <c r="BP41" s="103"/>
      <c r="BQ41" s="339"/>
      <c r="BR41" s="339"/>
      <c r="BS41" s="105"/>
      <c r="BT41" s="317"/>
      <c r="BU41" s="172"/>
      <c r="BV41" s="319" t="s">
        <v>52</v>
      </c>
      <c r="BW41" s="53"/>
      <c r="BX41" s="313" t="s">
        <v>113</v>
      </c>
      <c r="BY41" s="126"/>
      <c r="BZ41" s="313" t="s">
        <v>17</v>
      </c>
      <c r="CA41" s="53"/>
      <c r="CB41" s="313" t="s">
        <v>115</v>
      </c>
      <c r="CC41" s="53"/>
      <c r="CD41" s="54"/>
      <c r="CE41" s="317"/>
      <c r="CF41" s="48"/>
      <c r="CG41" s="312" t="s">
        <v>37</v>
      </c>
      <c r="CH41" s="312" t="s">
        <v>41</v>
      </c>
      <c r="CI41" s="312" t="s">
        <v>56</v>
      </c>
      <c r="CJ41" s="312" t="s">
        <v>58</v>
      </c>
    </row>
    <row r="42" spans="1:88" ht="19.5" customHeight="1" x14ac:dyDescent="0.25">
      <c r="A42" s="44"/>
      <c r="B42" s="44"/>
      <c r="C42" s="45"/>
      <c r="D42" s="48"/>
      <c r="E42" s="48"/>
      <c r="F42" s="48"/>
      <c r="G42" s="48"/>
      <c r="H42" s="28"/>
      <c r="I42" s="89"/>
      <c r="J42" s="89"/>
      <c r="K42" s="89"/>
      <c r="L42" s="343"/>
      <c r="M42" s="343"/>
      <c r="N42" s="343"/>
      <c r="O42" s="343"/>
      <c r="P42" s="89"/>
      <c r="Q42" s="343"/>
      <c r="R42" s="343"/>
      <c r="S42" s="343"/>
      <c r="T42" s="343"/>
      <c r="U42" s="211" t="s">
        <v>116</v>
      </c>
      <c r="V42" s="211" t="s">
        <v>117</v>
      </c>
      <c r="W42" s="167"/>
      <c r="X42" s="344"/>
      <c r="Y42" s="344"/>
      <c r="Z42" s="344"/>
      <c r="AA42" s="344"/>
      <c r="AB42" s="92"/>
      <c r="AC42" s="344"/>
      <c r="AD42" s="344"/>
      <c r="AE42" s="344"/>
      <c r="AF42" s="344"/>
      <c r="AG42" s="89"/>
      <c r="AH42" s="211" t="s">
        <v>118</v>
      </c>
      <c r="AI42" s="211" t="s">
        <v>119</v>
      </c>
      <c r="AJ42" s="211" t="s">
        <v>112</v>
      </c>
      <c r="AK42" s="211" t="s">
        <v>120</v>
      </c>
      <c r="AL42" s="92"/>
      <c r="AM42" s="92"/>
      <c r="AN42" s="182"/>
      <c r="AO42" s="211"/>
      <c r="AP42" s="92"/>
      <c r="AQ42" s="92"/>
      <c r="AR42" s="284"/>
      <c r="AS42" s="284"/>
      <c r="AT42" s="284"/>
      <c r="AU42" s="284"/>
      <c r="AV42" s="170"/>
      <c r="AW42" s="178"/>
      <c r="AX42" s="126"/>
      <c r="AY42" s="126"/>
      <c r="AZ42" s="341">
        <f>IF(AX50="X",15000*($AT$11-$AP$11),15000*($AT$11-$AP$11-$AD$11))</f>
        <v>0</v>
      </c>
      <c r="BA42" s="341"/>
      <c r="BB42" s="341"/>
      <c r="BC42" s="341"/>
      <c r="BD42" s="105"/>
      <c r="BE42" s="90"/>
      <c r="BF42" s="92"/>
      <c r="BG42" s="341">
        <f>IF($AT$16&gt;0,0,IF(BE50="X",IF(OR($P$7="Zone A",$P$7="Zone Abis"),9000*(SUM($X$11:$AF$11)-SUM($X$16:$AF$16)),IF($P$7="Zone B1",6500*(SUM($X$11:$AF$11)-SUM($X$16:$AF$16)),5000*(SUM($X$11:$AF$11)-SUM($X$16:$AF$16)))),IF(OR($P$7="Zone A",$P$7="Zone Abis"),9000*(SUM($X$11:$AC$11)-SUM($X$16:$AF$16)),IF($P$7="Zone B1",6500*(SUM($X$11:$AC$11)-SUM($X$16:$AF$16)),5000*(SUM($X$11:$AC$11)-SUM($X$16:$AF$16))))))</f>
        <v>0</v>
      </c>
      <c r="BH42" s="341"/>
      <c r="BI42" s="341"/>
      <c r="BJ42" s="341"/>
      <c r="BK42" s="150"/>
      <c r="BL42" s="341">
        <f>IF($AT$16&gt;0,0,IF($BE$50="X",$AT$13*5000,($AT$13-$AD$13)*5000))</f>
        <v>0</v>
      </c>
      <c r="BM42" s="341"/>
      <c r="BN42" s="341"/>
      <c r="BO42" s="341"/>
      <c r="BP42" s="150"/>
      <c r="BQ42" s="341">
        <f>IF($BE$50="X",IF($X$19="Oui",$AT$16*(12000+4000),$AT$16*12000),IF($X$19="Oui",($AT$16-$AD$16)*(12000+4000),($AT$16-$AD$16)*12000))</f>
        <v>0</v>
      </c>
      <c r="BR42" s="341"/>
      <c r="BS42" s="105"/>
      <c r="BT42" s="318"/>
      <c r="BU42" s="172"/>
      <c r="BV42" s="320"/>
      <c r="BW42" s="53"/>
      <c r="BX42" s="314"/>
      <c r="BY42" s="126"/>
      <c r="BZ42" s="314"/>
      <c r="CA42" s="53"/>
      <c r="CB42" s="314"/>
      <c r="CC42" s="53"/>
      <c r="CD42" s="54"/>
      <c r="CE42" s="318"/>
      <c r="CF42" s="66"/>
      <c r="CG42" s="312"/>
      <c r="CH42" s="312"/>
      <c r="CI42" s="312"/>
      <c r="CJ42" s="312"/>
    </row>
    <row r="43" spans="1:88" ht="5.25" customHeight="1" x14ac:dyDescent="0.25">
      <c r="A43" s="44"/>
      <c r="B43" s="44"/>
      <c r="C43" s="45"/>
      <c r="D43" s="48"/>
      <c r="E43" s="48"/>
      <c r="F43" s="48"/>
      <c r="G43" s="48"/>
      <c r="H43" s="28"/>
      <c r="I43" s="89"/>
      <c r="J43" s="89"/>
      <c r="K43" s="89"/>
      <c r="L43" s="89"/>
      <c r="M43" s="89"/>
      <c r="N43" s="89"/>
      <c r="O43" s="89"/>
      <c r="P43" s="89"/>
      <c r="Q43" s="89"/>
      <c r="R43" s="89"/>
      <c r="S43" s="89"/>
      <c r="T43" s="89"/>
      <c r="U43" s="89"/>
      <c r="V43" s="89"/>
      <c r="W43" s="89"/>
      <c r="X43" s="89"/>
      <c r="Y43" s="89"/>
      <c r="Z43" s="180"/>
      <c r="AA43" s="89"/>
      <c r="AB43" s="89"/>
      <c r="AC43" s="89"/>
      <c r="AD43" s="89"/>
      <c r="AE43" s="89"/>
      <c r="AF43" s="89"/>
      <c r="AG43" s="89"/>
      <c r="AH43" s="89"/>
      <c r="AI43" s="89"/>
      <c r="AJ43" s="89"/>
      <c r="AK43" s="89"/>
      <c r="AL43" s="89"/>
      <c r="AM43" s="89"/>
      <c r="AN43" s="89"/>
      <c r="AO43" s="89"/>
      <c r="AP43" s="89"/>
      <c r="AQ43" s="89"/>
      <c r="AR43" s="89"/>
      <c r="AS43" s="89"/>
      <c r="AT43" s="89"/>
      <c r="AU43" s="89"/>
      <c r="AV43" s="89"/>
      <c r="AW43" s="178"/>
      <c r="AX43" s="89"/>
      <c r="AY43" s="89"/>
      <c r="AZ43" s="89"/>
      <c r="BA43" s="89"/>
      <c r="BB43" s="89"/>
      <c r="BC43" s="105"/>
      <c r="BD43" s="105"/>
      <c r="BE43" s="90"/>
      <c r="BF43" s="89"/>
      <c r="BG43" s="104"/>
      <c r="BH43" s="104"/>
      <c r="BI43" s="104"/>
      <c r="BJ43" s="104"/>
      <c r="BK43" s="104"/>
      <c r="BL43" s="104"/>
      <c r="BM43" s="104"/>
      <c r="BN43" s="104"/>
      <c r="BO43" s="104"/>
      <c r="BP43" s="104"/>
      <c r="BQ43" s="104"/>
      <c r="BR43" s="104"/>
      <c r="BS43" s="105"/>
      <c r="BT43" s="183"/>
      <c r="BU43" s="173"/>
      <c r="BV43" s="173"/>
      <c r="BW43" s="126"/>
      <c r="BX43" s="126"/>
      <c r="BY43" s="173"/>
      <c r="BZ43" s="126"/>
      <c r="CA43" s="126"/>
      <c r="CB43" s="126"/>
      <c r="CC43" s="126"/>
      <c r="CD43" s="54"/>
      <c r="CE43" s="178"/>
      <c r="CF43" s="55"/>
      <c r="CG43" s="55"/>
      <c r="CH43" s="55"/>
      <c r="CI43" s="55"/>
      <c r="CJ43" s="55"/>
    </row>
    <row r="44" spans="1:88" ht="14.25" customHeight="1" x14ac:dyDescent="0.25">
      <c r="A44" s="44"/>
      <c r="B44" s="44"/>
      <c r="C44" s="45"/>
      <c r="D44" s="48"/>
      <c r="E44" s="48"/>
      <c r="F44" s="48"/>
      <c r="G44" s="48"/>
      <c r="H44" s="28"/>
      <c r="I44" s="104"/>
      <c r="J44" s="184" t="s">
        <v>7</v>
      </c>
      <c r="K44" s="89"/>
      <c r="L44" s="291">
        <f>L46+L48+L50+L54</f>
        <v>0</v>
      </c>
      <c r="M44" s="292"/>
      <c r="N44" s="292"/>
      <c r="O44" s="293"/>
      <c r="P44" s="185"/>
      <c r="Q44" s="291">
        <f>Q46+Q48+Q50+Q54</f>
        <v>0</v>
      </c>
      <c r="R44" s="292"/>
      <c r="S44" s="292"/>
      <c r="T44" s="293"/>
      <c r="U44" s="211"/>
      <c r="V44" s="131"/>
      <c r="W44" s="129"/>
      <c r="X44" s="288" t="str">
        <f>IFERROR(X46+X48+X50+X54,"")</f>
        <v/>
      </c>
      <c r="Y44" s="289"/>
      <c r="Z44" s="289"/>
      <c r="AA44" s="290"/>
      <c r="AB44" s="186"/>
      <c r="AC44" s="288">
        <f>AC46+AC48+AC50+AC54</f>
        <v>0</v>
      </c>
      <c r="AD44" s="289"/>
      <c r="AE44" s="289"/>
      <c r="AF44" s="290"/>
      <c r="AG44" s="89"/>
      <c r="AH44" s="89"/>
      <c r="AI44" s="134"/>
      <c r="AJ44" s="134"/>
      <c r="AK44" s="133"/>
      <c r="AL44" s="133"/>
      <c r="AM44" s="134"/>
      <c r="AN44" s="134"/>
      <c r="AO44" s="134"/>
      <c r="AP44" s="134"/>
      <c r="AQ44" s="90"/>
      <c r="AR44" s="281">
        <f>AS37-AC44-BG44-AZ44-BL44-BQ44</f>
        <v>0</v>
      </c>
      <c r="AS44" s="282"/>
      <c r="AT44" s="282"/>
      <c r="AU44" s="283"/>
      <c r="AV44" s="90"/>
      <c r="AW44" s="178"/>
      <c r="AX44" s="169"/>
      <c r="AY44" s="169"/>
      <c r="AZ44" s="285"/>
      <c r="BA44" s="286"/>
      <c r="BB44" s="286"/>
      <c r="BC44" s="287"/>
      <c r="BD44" s="105"/>
      <c r="BE44" s="90"/>
      <c r="BF44" s="67"/>
      <c r="BG44" s="285"/>
      <c r="BH44" s="286"/>
      <c r="BI44" s="286"/>
      <c r="BJ44" s="287"/>
      <c r="BK44" s="169"/>
      <c r="BL44" s="285"/>
      <c r="BM44" s="286"/>
      <c r="BN44" s="286"/>
      <c r="BO44" s="287"/>
      <c r="BP44" s="169"/>
      <c r="BQ44" s="285">
        <v>0</v>
      </c>
      <c r="BR44" s="287"/>
      <c r="BS44" s="105"/>
      <c r="BT44" s="187">
        <f>L44+Q44</f>
        <v>0</v>
      </c>
      <c r="BU44" s="188"/>
      <c r="BV44" s="58">
        <f>AS31-Q44</f>
        <v>0</v>
      </c>
      <c r="BW44" s="213"/>
      <c r="BX44" s="56">
        <f>AS34-L44</f>
        <v>0</v>
      </c>
      <c r="BY44" s="57"/>
      <c r="BZ44" s="56">
        <f>AS29</f>
        <v>0</v>
      </c>
      <c r="CA44" s="57"/>
      <c r="CB44" s="56">
        <f>AS29</f>
        <v>0</v>
      </c>
      <c r="CC44" s="57"/>
      <c r="CD44" s="59"/>
      <c r="CE44" s="189">
        <f>P29</f>
        <v>0</v>
      </c>
      <c r="CF44" s="60"/>
      <c r="CG44" s="60" t="e">
        <f>CG46+CG48+CG50+CG52+CG54</f>
        <v>#VALUE!</v>
      </c>
      <c r="CH44" s="60"/>
      <c r="CI44" s="60">
        <f>CI46+CI48+CI50+CI52+CI54</f>
        <v>0</v>
      </c>
      <c r="CJ44" s="60" t="e">
        <f>CJ46+CJ48+CJ50+CJ54</f>
        <v>#VALUE!</v>
      </c>
    </row>
    <row r="45" spans="1:88" ht="10.5" customHeight="1" x14ac:dyDescent="0.25">
      <c r="A45" s="44"/>
      <c r="B45" s="44"/>
      <c r="C45" s="45"/>
      <c r="D45" s="48"/>
      <c r="E45" s="48"/>
      <c r="F45" s="48"/>
      <c r="G45" s="48"/>
      <c r="H45" s="28"/>
      <c r="I45" s="104"/>
      <c r="J45" s="103"/>
      <c r="K45" s="89"/>
      <c r="L45" s="67"/>
      <c r="M45" s="67"/>
      <c r="N45" s="67"/>
      <c r="O45" s="67"/>
      <c r="P45" s="67"/>
      <c r="Q45" s="67"/>
      <c r="R45" s="67"/>
      <c r="S45" s="67"/>
      <c r="T45" s="67"/>
      <c r="U45" s="130"/>
      <c r="V45" s="130"/>
      <c r="W45" s="130"/>
      <c r="X45" s="67"/>
      <c r="Y45" s="67"/>
      <c r="Z45" s="190"/>
      <c r="AA45" s="67"/>
      <c r="AB45" s="67"/>
      <c r="AC45" s="67"/>
      <c r="AD45" s="67"/>
      <c r="AE45" s="67"/>
      <c r="AF45" s="169"/>
      <c r="AG45" s="89"/>
      <c r="AH45" s="89"/>
      <c r="AI45" s="128"/>
      <c r="AJ45" s="128"/>
      <c r="AK45" s="128"/>
      <c r="AL45" s="128"/>
      <c r="AM45" s="128"/>
      <c r="AN45" s="128"/>
      <c r="AO45" s="128"/>
      <c r="AP45" s="128"/>
      <c r="AQ45" s="236" t="s">
        <v>132</v>
      </c>
      <c r="AR45" s="67"/>
      <c r="AS45" s="169"/>
      <c r="AT45" s="169"/>
      <c r="AU45" s="169"/>
      <c r="AV45" s="169"/>
      <c r="AW45" s="178"/>
      <c r="AX45" s="67"/>
      <c r="AY45" s="67"/>
      <c r="AZ45" s="67"/>
      <c r="BA45" s="67"/>
      <c r="BB45" s="67"/>
      <c r="BC45" s="67"/>
      <c r="BD45" s="105"/>
      <c r="BE45" s="169"/>
      <c r="BF45" s="67"/>
      <c r="BG45" s="151"/>
      <c r="BH45" s="151"/>
      <c r="BI45" s="151"/>
      <c r="BJ45" s="151"/>
      <c r="BK45" s="151"/>
      <c r="BL45" s="151"/>
      <c r="BM45" s="151"/>
      <c r="BN45" s="151"/>
      <c r="BO45" s="151"/>
      <c r="BP45" s="151"/>
      <c r="BQ45" s="151"/>
      <c r="BR45" s="151"/>
      <c r="BS45" s="105"/>
      <c r="BT45" s="191"/>
      <c r="BU45" s="174"/>
      <c r="BV45" s="57"/>
      <c r="BW45" s="61"/>
      <c r="BX45" s="61"/>
      <c r="BY45" s="57"/>
      <c r="BZ45" s="61"/>
      <c r="CA45" s="57"/>
      <c r="CB45" s="57"/>
      <c r="CC45" s="57"/>
      <c r="CD45" s="62"/>
      <c r="CE45" s="192"/>
      <c r="CF45" s="60"/>
      <c r="CG45" s="60"/>
      <c r="CH45" s="60"/>
      <c r="CI45" s="60"/>
      <c r="CJ45" s="60"/>
    </row>
    <row r="46" spans="1:88" ht="13.5" customHeight="1" x14ac:dyDescent="0.25">
      <c r="A46" s="44"/>
      <c r="B46" s="44"/>
      <c r="C46" s="45"/>
      <c r="D46" s="48"/>
      <c r="E46" s="307" t="s">
        <v>26</v>
      </c>
      <c r="F46" s="307"/>
      <c r="G46" s="48"/>
      <c r="H46" s="28"/>
      <c r="I46" s="104"/>
      <c r="J46" s="193" t="s">
        <v>3</v>
      </c>
      <c r="K46" s="89"/>
      <c r="L46" s="301"/>
      <c r="M46" s="302"/>
      <c r="N46" s="302"/>
      <c r="O46" s="303"/>
      <c r="P46" s="194"/>
      <c r="Q46" s="285"/>
      <c r="R46" s="286"/>
      <c r="S46" s="286"/>
      <c r="T46" s="287"/>
      <c r="U46" s="131" t="str">
        <f>IFERROR(IF($AT$9&gt;0,$P$36*$X$9/$AT$9,$P$36*$X$11/$AT$11),"")</f>
        <v/>
      </c>
      <c r="V46" s="95" t="str">
        <f>IFERROR(IF(BT46+BV46+BX46+CB46+U46+BG46+BL46+AZ46+BQ46&gt;=CE46,ROUND(CE46-BT46-BV46-BX46-CB46-BG46-BL46-AZ46-BQ46,0),ROUND(U46,0)),"")</f>
        <v/>
      </c>
      <c r="W46" s="95"/>
      <c r="X46" s="308" t="str">
        <f>IF(IF(AO46&gt;=0,V46,V46+AO46)&lt;0,"Surfinancement*",IF(AO46&gt;=0,V46,V46+AO46))</f>
        <v/>
      </c>
      <c r="Y46" s="309"/>
      <c r="Z46" s="309"/>
      <c r="AA46" s="310"/>
      <c r="AB46" s="169"/>
      <c r="AC46" s="294"/>
      <c r="AD46" s="295"/>
      <c r="AE46" s="295"/>
      <c r="AF46" s="296"/>
      <c r="AG46" s="89"/>
      <c r="AH46" s="214"/>
      <c r="AI46" s="134" t="str">
        <f>IFERROR($CE46-$BT46-$AZ46-$BG46-$BL46-$BQ46-$AC46-$BV46-$BX46-$CB46,"")</f>
        <v/>
      </c>
      <c r="AJ46" s="135">
        <f>IF(AI46&gt;0,IF($AT$9&gt;0,$X$9,$X$11),0)</f>
        <v>0</v>
      </c>
      <c r="AK46" s="214">
        <f>IF(AJ46=0,0,AI46+AI59*AJ46/(AJ46+AJ48+AJ50+AJ54))</f>
        <v>0</v>
      </c>
      <c r="AL46" s="218">
        <f>IF(AK46&gt;0,IF($AT$9&gt;0,$X$9,$X$11),0)</f>
        <v>0</v>
      </c>
      <c r="AM46" s="214">
        <f>IF(AL46=0,0,AK46+AK59*AL46/(AL46+AL48+AL50+AL54))</f>
        <v>0</v>
      </c>
      <c r="AN46" s="220">
        <f>IF(AM46&gt;0,IF($AT$9&gt;0,$X$9,$X$11),0)</f>
        <v>0</v>
      </c>
      <c r="AO46" s="214">
        <f>IF(AN46=0,0,ROUND(AM46+AM59*AN46/(AN46+AN48+AN50+AN54),0))</f>
        <v>0</v>
      </c>
      <c r="AP46" s="136"/>
      <c r="AQ46" s="237">
        <f>IF(CB46&lt;0,"",IF($AO$46&lt;0,ROUND($X$46-$AC$46,0),$AO$46))</f>
        <v>0</v>
      </c>
      <c r="AR46" s="281">
        <f>IF(CB46&lt;0,"",IF($AO$46&lt;0,ROUND($X$46-$AC$46,0),$AO$46))</f>
        <v>0</v>
      </c>
      <c r="AS46" s="282" t="str">
        <f>IFERROR(IF($AT$9&gt;0,$AR$44*$X$9/$AT$9,$AR$44*$X$11/$AT$11),"")</f>
        <v/>
      </c>
      <c r="AT46" s="282" t="str">
        <f>IFERROR(IF($AT$9&gt;0,$AR$44*$X$9/$AT$9,$AR$44*$X$11/$AT$11),"")</f>
        <v/>
      </c>
      <c r="AU46" s="283" t="str">
        <f>IFERROR(IF($AT$9&gt;0,$AR$44*$X$9/$AT$9,$AR$44*$X$11/$AT$11),"")</f>
        <v/>
      </c>
      <c r="AV46" s="90"/>
      <c r="AW46" s="178"/>
      <c r="AX46" s="169"/>
      <c r="AY46" s="169"/>
      <c r="AZ46" s="304" t="str">
        <f>IFERROR(IF(AX50="X",$AZ$44*X11/SUM($X$11:$AF$11),$AZ$44*X11/SUM($X$11:$AC$11)),"")</f>
        <v/>
      </c>
      <c r="BA46" s="305"/>
      <c r="BB46" s="305"/>
      <c r="BC46" s="306"/>
      <c r="BD46" s="105"/>
      <c r="BE46" s="90"/>
      <c r="BF46" s="124"/>
      <c r="BG46" s="304" t="str">
        <f>IFERROR(IF($BE$50="X",$BG$44*X11/SUM($X$11:$AF$11),$BG$44*X11/SUM($X$11:$AC$11)),"")</f>
        <v/>
      </c>
      <c r="BH46" s="305"/>
      <c r="BI46" s="305"/>
      <c r="BJ46" s="306"/>
      <c r="BK46" s="169"/>
      <c r="BL46" s="304">
        <f>IFERROR(IF($BE$50="X",$BL$44*$X$13/SUM($X$13:$AF$13),$BL$44*X13/SUM($X$13:$AC$13)),0)</f>
        <v>0</v>
      </c>
      <c r="BM46" s="305"/>
      <c r="BN46" s="305"/>
      <c r="BO46" s="306"/>
      <c r="BP46" s="169"/>
      <c r="BQ46" s="304">
        <f>IFERROR(IF($BE$50="X",$BQ$44*$X$16/SUM($X$16:$AF$16),$BQ$44*$X$16/SUM($X$16:$AC$16)),0)</f>
        <v>0</v>
      </c>
      <c r="BR46" s="306"/>
      <c r="BS46" s="105"/>
      <c r="BT46" s="187">
        <f>L46+Q46</f>
        <v>0</v>
      </c>
      <c r="BU46" s="188"/>
      <c r="BV46" s="65">
        <f>IFERROR(IF(AT9&gt;0,BV44*X9/(AT9-AD9),BV44*X11/(AT11-AD11)),0)</f>
        <v>0</v>
      </c>
      <c r="BW46" s="197"/>
      <c r="BX46" s="63">
        <f>IFERROR(IF(AT9&gt;0,BX44*X9/AT9,BX44*X11/AT11),0)</f>
        <v>0</v>
      </c>
      <c r="BY46" s="61"/>
      <c r="BZ46" s="63">
        <f>IFERROR(IF(AT9&gt;0,BZ44*X9/AT9,BZ44*X11/AT11),0)</f>
        <v>0</v>
      </c>
      <c r="CA46" s="57"/>
      <c r="CB46" s="56">
        <f>IFERROR(IF($AT$9&gt;0,ROUND(($CB$44-$CB$54)*($X$9/($X$9+$AA$9+$AD$9)),0),ROUND(($CB$44-$CB$54)*($X$11/($X$11+$AA$11+$AD$11)),0)),0)</f>
        <v>0</v>
      </c>
      <c r="CC46" s="57"/>
      <c r="CD46" s="62"/>
      <c r="CE46" s="189">
        <f>IFERROR(IF(AT9&gt;0,($CE$44-CE50)*X9/(AT9-AD9),($CE$44-CE50)*X11/(AT11-AD11)),0)</f>
        <v>0</v>
      </c>
      <c r="CF46" s="60"/>
      <c r="CG46" s="60" t="str">
        <f>AI46</f>
        <v/>
      </c>
      <c r="CH46" s="68">
        <f>AJ46</f>
        <v>0</v>
      </c>
      <c r="CI46" s="60">
        <f>AO46</f>
        <v>0</v>
      </c>
      <c r="CJ46" s="60" t="e">
        <f>CE46-CI46-BT46-AZ46-BG46-BL46-AC46-BQ46</f>
        <v>#VALUE!</v>
      </c>
    </row>
    <row r="47" spans="1:88" ht="4.5" customHeight="1" x14ac:dyDescent="0.25">
      <c r="A47" s="44"/>
      <c r="B47" s="44"/>
      <c r="C47" s="45"/>
      <c r="D47" s="40"/>
      <c r="E47" s="307"/>
      <c r="F47" s="307"/>
      <c r="G47" s="48"/>
      <c r="H47" s="28"/>
      <c r="I47" s="104"/>
      <c r="J47" s="193"/>
      <c r="K47" s="89"/>
      <c r="L47" s="196"/>
      <c r="M47" s="196"/>
      <c r="N47" s="196"/>
      <c r="O47" s="196"/>
      <c r="P47" s="196"/>
      <c r="Q47" s="196"/>
      <c r="R47" s="196"/>
      <c r="S47" s="196"/>
      <c r="T47" s="196"/>
      <c r="U47" s="130"/>
      <c r="V47" s="96"/>
      <c r="W47" s="96"/>
      <c r="X47" s="67"/>
      <c r="Y47" s="67"/>
      <c r="Z47" s="190"/>
      <c r="AA47" s="67"/>
      <c r="AB47" s="67"/>
      <c r="AC47" s="151"/>
      <c r="AD47" s="151"/>
      <c r="AE47" s="151"/>
      <c r="AF47" s="151"/>
      <c r="AG47" s="89"/>
      <c r="AH47" s="89"/>
      <c r="AI47" s="134"/>
      <c r="AJ47" s="135"/>
      <c r="AK47" s="215"/>
      <c r="AL47" s="218"/>
      <c r="AM47" s="215"/>
      <c r="AN47" s="220"/>
      <c r="AO47" s="215"/>
      <c r="AP47" s="98"/>
      <c r="AQ47" s="98"/>
      <c r="AR47" s="67"/>
      <c r="AS47" s="67"/>
      <c r="AT47" s="67"/>
      <c r="AU47" s="67"/>
      <c r="AV47" s="67"/>
      <c r="AW47" s="178"/>
      <c r="AX47" s="67"/>
      <c r="AY47" s="67"/>
      <c r="AZ47" s="67"/>
      <c r="BA47" s="67"/>
      <c r="BB47" s="67"/>
      <c r="BC47" s="67"/>
      <c r="BD47" s="105"/>
      <c r="BE47" s="67"/>
      <c r="BF47" s="67"/>
      <c r="BG47" s="151"/>
      <c r="BH47" s="151"/>
      <c r="BI47" s="151"/>
      <c r="BJ47" s="151"/>
      <c r="BK47" s="151"/>
      <c r="BL47" s="151"/>
      <c r="BM47" s="151"/>
      <c r="BN47" s="151"/>
      <c r="BO47" s="151"/>
      <c r="BP47" s="151"/>
      <c r="BQ47" s="151"/>
      <c r="BR47" s="151"/>
      <c r="BS47" s="105"/>
      <c r="BT47" s="191"/>
      <c r="BU47" s="174"/>
      <c r="BV47" s="61"/>
      <c r="BW47" s="197"/>
      <c r="BX47" s="197"/>
      <c r="BY47" s="61"/>
      <c r="BZ47" s="197"/>
      <c r="CA47" s="57"/>
      <c r="CB47" s="57"/>
      <c r="CC47" s="57"/>
      <c r="CD47" s="62"/>
      <c r="CE47" s="192"/>
      <c r="CF47" s="60"/>
      <c r="CG47" s="60"/>
      <c r="CH47" s="68"/>
      <c r="CI47" s="60"/>
      <c r="CJ47" s="60"/>
    </row>
    <row r="48" spans="1:88" ht="13.5" customHeight="1" x14ac:dyDescent="0.25">
      <c r="A48" s="44"/>
      <c r="B48" s="44"/>
      <c r="C48" s="45"/>
      <c r="D48" s="40"/>
      <c r="E48" s="307"/>
      <c r="F48" s="307"/>
      <c r="G48" s="48"/>
      <c r="H48" s="28"/>
      <c r="I48" s="104"/>
      <c r="J48" s="193" t="s">
        <v>4</v>
      </c>
      <c r="K48" s="89"/>
      <c r="L48" s="301"/>
      <c r="M48" s="302"/>
      <c r="N48" s="302"/>
      <c r="O48" s="303"/>
      <c r="P48" s="194"/>
      <c r="Q48" s="285"/>
      <c r="R48" s="286"/>
      <c r="S48" s="286"/>
      <c r="T48" s="287"/>
      <c r="U48" s="131" t="str">
        <f>IFERROR(IF($AT$9&gt;0,$P$36*$AA$9/$AT$9,$P$36*$AA$11/$AT$11),"")</f>
        <v/>
      </c>
      <c r="V48" s="95" t="str">
        <f>IFERROR(IF(BT48+BV48+BX48+CB48+U48+BG48+BL48+AZ48+BQ48&gt;=CE48,ROUND(CE48-BT48-BV48-BX48-CB48-BG48-BL48-AZ48-BQ48,0),ROUND(U48,0)),"")</f>
        <v/>
      </c>
      <c r="W48" s="95"/>
      <c r="X48" s="288" t="str">
        <f>IF(IF(AO48&gt;=0,V48,V48+AO48)&lt;0,"Surfinancement*",IF(AO48&gt;=0,V48,V48+AO48))</f>
        <v/>
      </c>
      <c r="Y48" s="289"/>
      <c r="Z48" s="289"/>
      <c r="AA48" s="290"/>
      <c r="AB48" s="169"/>
      <c r="AC48" s="294"/>
      <c r="AD48" s="295"/>
      <c r="AE48" s="295"/>
      <c r="AF48" s="296"/>
      <c r="AG48" s="89"/>
      <c r="AH48" s="214"/>
      <c r="AI48" s="134" t="str">
        <f>IFERROR($CE48-$BT48-$AZ48-$BG48-$BL48-$BQ48-$AC48-$BV48-$BX48-$CB48,"")</f>
        <v/>
      </c>
      <c r="AJ48" s="135">
        <f>IF(AI48&gt;0,IF($AT$9&gt;0,$AA$9,$AA$11),0)</f>
        <v>0</v>
      </c>
      <c r="AK48" s="214">
        <f>IF(AJ48=0,0,AI48+$AI$59*AJ48/($AJ$46+$AJ$48+$AJ$50+$AJ$54))</f>
        <v>0</v>
      </c>
      <c r="AL48" s="218">
        <f>IF(AK48&gt;0,IF($AT$9&gt;0,$AA$9,$AA$11),0)</f>
        <v>0</v>
      </c>
      <c r="AM48" s="214">
        <f>IF(AL48=0,0,AK48+$AK$59*AL48/($AL$46+$AL$48+$AL$50+$AL$54))</f>
        <v>0</v>
      </c>
      <c r="AN48" s="220">
        <f>IF(AM48&gt;0,IF($AT$9&gt;0,$AA$9,$AA$11),0)</f>
        <v>0</v>
      </c>
      <c r="AO48" s="214">
        <f>IF(AN48=0,0,AM48+$AM$59*AN48/($AN$46+$AN$48+$AN$50+$AN$54))</f>
        <v>0</v>
      </c>
      <c r="AP48" s="136"/>
      <c r="AQ48" s="195"/>
      <c r="AR48" s="281">
        <f>IF(CB48&lt;0,"",IF(AO48&lt;0,ROUND(X48-AC48,0),AO48))</f>
        <v>0</v>
      </c>
      <c r="AS48" s="282" t="str">
        <f>IFERROR(IF($AT$9&gt;0,$AR$44*$X$9/$AT$9,$AR$44*$X$11/$AT$11),"")</f>
        <v/>
      </c>
      <c r="AT48" s="282" t="str">
        <f>IFERROR(IF($AT$9&gt;0,$AR$44*$X$9/$AT$9,$AR$44*$X$11/$AT$11),"")</f>
        <v/>
      </c>
      <c r="AU48" s="283" t="str">
        <f>IFERROR(IF($AT$9&gt;0,$AR$44*$X$9/$AT$9,$AR$44*$X$11/$AT$11),"")</f>
        <v/>
      </c>
      <c r="AV48" s="90"/>
      <c r="AW48" s="247"/>
      <c r="AX48" s="169"/>
      <c r="AY48" s="169"/>
      <c r="AZ48" s="304" t="str">
        <f>IFERROR(IF(AX50="X",$AZ$44*AA11/SUM($X$11:$AF$11),$AZ$44*AA11/SUM($X$11:$AC$11)),"")</f>
        <v/>
      </c>
      <c r="BA48" s="305"/>
      <c r="BB48" s="305"/>
      <c r="BC48" s="306"/>
      <c r="BD48" s="105"/>
      <c r="BE48" s="90"/>
      <c r="BF48" s="67"/>
      <c r="BG48" s="304" t="str">
        <f>IFERROR(IF($BE$50="X",$BG$44*AA11/SUM($X$11:$AF$11),$BG$44*AA11/SUM($X$11:$AC$11)),"")</f>
        <v/>
      </c>
      <c r="BH48" s="305"/>
      <c r="BI48" s="305"/>
      <c r="BJ48" s="306"/>
      <c r="BK48" s="169"/>
      <c r="BL48" s="304">
        <f>IFERROR(IF($BE$50="X",$BL$44*$AA$13/SUM($X$13:$AF$13),$BL$44*$AA$13/SUM($X$13:$AC$13)),0)</f>
        <v>0</v>
      </c>
      <c r="BM48" s="305"/>
      <c r="BN48" s="305"/>
      <c r="BO48" s="306"/>
      <c r="BP48" s="169"/>
      <c r="BQ48" s="304">
        <f>IFERROR(IF($BE$50="X",$BQ$44*AA16/SUM($X$16:$AF$16),$BQ$44*$AA$16/SUM($X$16:$AC$16)),0)</f>
        <v>0</v>
      </c>
      <c r="BR48" s="306"/>
      <c r="BS48" s="105"/>
      <c r="BT48" s="187">
        <f>L48+Q48</f>
        <v>0</v>
      </c>
      <c r="BU48" s="174"/>
      <c r="BV48" s="65">
        <f>IFERROR(IF(AT9&gt;0,BV44*AA9/(AT9-AD9),BV44*AA11/(AT11-AD11)),0)</f>
        <v>0</v>
      </c>
      <c r="BW48" s="197"/>
      <c r="BX48" s="63">
        <f>IFERROR(IF(AT9&gt;0,BX44*AA9/AT9,BX44*AA11/AT11),0)</f>
        <v>0</v>
      </c>
      <c r="BY48" s="61"/>
      <c r="BZ48" s="63">
        <f>IFERROR(IF(AT9&gt;0,BZ44*AA9/AT9,BZ44*AA11/AT11),0)</f>
        <v>0</v>
      </c>
      <c r="CA48" s="57"/>
      <c r="CB48" s="56">
        <f>IFERROR(IF($AT$9&gt;0,ROUND(($CB$44-$CB$54)*($AA$9/($X$9+$AA$9+$AD$9)),0),ROUND(($CB$44-$CB$54)*($AA$11/($X$11+$AA$11+$AD$11)),0)),0)</f>
        <v>0</v>
      </c>
      <c r="CC48" s="57"/>
      <c r="CD48" s="62"/>
      <c r="CE48" s="189">
        <f>IFERROR(IF(AT9&gt;0,($CE$44-CE50)*AA9/(AT9-AD9),($CE$44-$CE$50)*AA11/(AT11-AD11)),0)</f>
        <v>0</v>
      </c>
      <c r="CF48" s="60"/>
      <c r="CG48" s="60" t="str">
        <f>AI48</f>
        <v/>
      </c>
      <c r="CH48" s="68">
        <f>AJ48</f>
        <v>0</v>
      </c>
      <c r="CI48" s="60">
        <f>AO48</f>
        <v>0</v>
      </c>
      <c r="CJ48" s="60" t="e">
        <f>CE48-CI48-BT48-AZ48-BG48-BL48-AC48-BQ48</f>
        <v>#VALUE!</v>
      </c>
    </row>
    <row r="49" spans="1:88" ht="4.5" customHeight="1" x14ac:dyDescent="0.25">
      <c r="A49" s="44"/>
      <c r="B49" s="44"/>
      <c r="C49" s="45"/>
      <c r="D49" s="48"/>
      <c r="E49" s="48"/>
      <c r="F49" s="48"/>
      <c r="G49" s="48"/>
      <c r="H49" s="28"/>
      <c r="I49" s="104"/>
      <c r="J49" s="193"/>
      <c r="K49" s="89"/>
      <c r="L49" s="196"/>
      <c r="M49" s="196"/>
      <c r="N49" s="196"/>
      <c r="O49" s="196"/>
      <c r="P49" s="196"/>
      <c r="Q49" s="196"/>
      <c r="R49" s="196"/>
      <c r="S49" s="194"/>
      <c r="T49" s="194"/>
      <c r="U49" s="131"/>
      <c r="V49" s="95"/>
      <c r="W49" s="95"/>
      <c r="X49" s="169"/>
      <c r="Y49" s="169"/>
      <c r="Z49" s="190"/>
      <c r="AA49" s="169"/>
      <c r="AB49" s="169"/>
      <c r="AC49" s="169"/>
      <c r="AD49" s="169"/>
      <c r="AE49" s="169"/>
      <c r="AF49" s="151"/>
      <c r="AG49" s="89"/>
      <c r="AH49" s="89"/>
      <c r="AI49" s="99"/>
      <c r="AJ49" s="135"/>
      <c r="AK49" s="216"/>
      <c r="AL49" s="218"/>
      <c r="AM49" s="216"/>
      <c r="AN49" s="220"/>
      <c r="AO49" s="216"/>
      <c r="AP49" s="99"/>
      <c r="AQ49" s="99"/>
      <c r="AR49" s="67"/>
      <c r="AS49" s="67"/>
      <c r="AT49" s="67"/>
      <c r="AU49" s="67"/>
      <c r="AV49" s="67"/>
      <c r="AW49" s="247"/>
      <c r="AX49" s="169"/>
      <c r="AY49" s="169"/>
      <c r="AZ49" s="169"/>
      <c r="BA49" s="169"/>
      <c r="BB49" s="169"/>
      <c r="BC49" s="169"/>
      <c r="BD49" s="105"/>
      <c r="BE49" s="67"/>
      <c r="BF49" s="67"/>
      <c r="BG49" s="169"/>
      <c r="BH49" s="169"/>
      <c r="BI49" s="169"/>
      <c r="BJ49" s="169"/>
      <c r="BK49" s="169"/>
      <c r="BL49" s="169"/>
      <c r="BM49" s="169"/>
      <c r="BN49" s="169"/>
      <c r="BO49" s="169"/>
      <c r="BP49" s="169"/>
      <c r="BQ49" s="169"/>
      <c r="BR49" s="138"/>
      <c r="BS49" s="105"/>
      <c r="BT49" s="174"/>
      <c r="BU49" s="174"/>
      <c r="BV49" s="61"/>
      <c r="BW49" s="197"/>
      <c r="BX49" s="197"/>
      <c r="BY49" s="61"/>
      <c r="BZ49" s="197"/>
      <c r="CA49" s="57"/>
      <c r="CB49" s="57"/>
      <c r="CC49" s="57"/>
      <c r="CD49" s="62"/>
      <c r="CE49" s="192"/>
      <c r="CF49" s="60"/>
      <c r="CG49" s="60"/>
      <c r="CH49" s="68"/>
      <c r="CI49" s="60"/>
      <c r="CJ49" s="60"/>
    </row>
    <row r="50" spans="1:88" ht="13.5" customHeight="1" x14ac:dyDescent="0.25">
      <c r="A50" s="44"/>
      <c r="B50" s="44"/>
      <c r="C50" s="45"/>
      <c r="D50" s="48"/>
      <c r="E50" s="299">
        <v>0.51</v>
      </c>
      <c r="F50" s="300"/>
      <c r="G50" s="48"/>
      <c r="H50" s="28"/>
      <c r="I50" s="104"/>
      <c r="J50" s="193" t="s">
        <v>5</v>
      </c>
      <c r="K50" s="89"/>
      <c r="L50" s="301"/>
      <c r="M50" s="302"/>
      <c r="N50" s="302"/>
      <c r="O50" s="303"/>
      <c r="P50" s="194"/>
      <c r="Q50" s="285"/>
      <c r="R50" s="286"/>
      <c r="S50" s="286"/>
      <c r="T50" s="287"/>
      <c r="U50" s="131" t="str">
        <f>IFERROR(IF($AT$9&gt;0,$P$36*$AD$9/$AT$9,$P$36*$AD$11/$AT$11),"")</f>
        <v/>
      </c>
      <c r="V50" s="95" t="str">
        <f>IFERROR(IF(BT50+BV50+BX50+CB50+U50+BG50+BL50+AZ50+BQ50&gt;=CE50,ROUND(CE50-BT50-BV50-BX50-CB50-BG50-BL50-AZ50-BQ50,0),ROUND(U50,0)),"")</f>
        <v/>
      </c>
      <c r="W50" s="95"/>
      <c r="X50" s="288" t="str">
        <f>IF(AO50&gt;=0,V50,V50+AO50)</f>
        <v/>
      </c>
      <c r="Y50" s="289"/>
      <c r="Z50" s="289"/>
      <c r="AA50" s="290"/>
      <c r="AB50" s="169"/>
      <c r="AC50" s="294"/>
      <c r="AD50" s="295"/>
      <c r="AE50" s="295"/>
      <c r="AF50" s="296"/>
      <c r="AG50" s="89"/>
      <c r="AH50" s="214"/>
      <c r="AI50" s="134">
        <f>IFERROR($P$31*$E$50-$AC$50,"")</f>
        <v>0</v>
      </c>
      <c r="AJ50" s="135">
        <f>IF(AI52&gt;0,IF($AT$9&gt;0,$AD$9,$AD$11),0)</f>
        <v>0</v>
      </c>
      <c r="AK50" s="214">
        <f>AI50</f>
        <v>0</v>
      </c>
      <c r="AL50" s="218">
        <f>IF(AK52&gt;0,IF($AT$9&gt;0,$AD$9,$AD$11),0)</f>
        <v>0</v>
      </c>
      <c r="AM50" s="214">
        <f>AK50</f>
        <v>0</v>
      </c>
      <c r="AN50" s="220">
        <f>IF(AM52&gt;0,IF($AT$9&gt;0,$AD$9,$AD$11),0)</f>
        <v>0</v>
      </c>
      <c r="AO50" s="214">
        <f>AM50</f>
        <v>0</v>
      </c>
      <c r="AP50" s="136"/>
      <c r="AQ50" s="195"/>
      <c r="AR50" s="281">
        <f>IF(CB50&lt;0,"",AO50)</f>
        <v>0</v>
      </c>
      <c r="AS50" s="282"/>
      <c r="AT50" s="282"/>
      <c r="AU50" s="283"/>
      <c r="AV50" s="90"/>
      <c r="AW50" s="247"/>
      <c r="AX50" s="125" t="s">
        <v>64</v>
      </c>
      <c r="AY50" s="169"/>
      <c r="AZ50" s="304" t="str">
        <f>IFERROR(IF(AX50="X",$AZ$44*AD11/SUM($X$11:$AF$11),0),"")</f>
        <v/>
      </c>
      <c r="BA50" s="305"/>
      <c r="BB50" s="305"/>
      <c r="BC50" s="306"/>
      <c r="BD50" s="105"/>
      <c r="BE50" s="125" t="s">
        <v>64</v>
      </c>
      <c r="BF50" s="67"/>
      <c r="BG50" s="304" t="str">
        <f>IFERROR(IF($BE$50="X",$BG$44*$AD$11/SUM($X$11:$AF$11),0),"")</f>
        <v/>
      </c>
      <c r="BH50" s="305"/>
      <c r="BI50" s="305"/>
      <c r="BJ50" s="306"/>
      <c r="BK50" s="169"/>
      <c r="BL50" s="304">
        <f>IFERROR(IF($BE$50="X",$BL$44*$AD$13/SUM($X$13:$AF$13),0),0)</f>
        <v>0</v>
      </c>
      <c r="BM50" s="305"/>
      <c r="BN50" s="305"/>
      <c r="BO50" s="306"/>
      <c r="BP50" s="169"/>
      <c r="BQ50" s="304">
        <f>IFERROR(IF($BE$50="X",$BQ$44*AD16/SUM($X$16:$AF$16),0),0)</f>
        <v>0</v>
      </c>
      <c r="BR50" s="306"/>
      <c r="BS50" s="105"/>
      <c r="BT50" s="187">
        <f>L50+Q50</f>
        <v>0</v>
      </c>
      <c r="BU50" s="174"/>
      <c r="BV50" s="61"/>
      <c r="BW50" s="197"/>
      <c r="BX50" s="63">
        <f>IFERROR(IF(AT9&gt;0,BX44*AD9/AT9,BX44*AD11/AT11),0)</f>
        <v>0</v>
      </c>
      <c r="BY50" s="61"/>
      <c r="BZ50" s="63">
        <f>IFERROR(IF(AT9&gt;0,BZ44*AD9/AT9,BZ44*AD11/AT11),0)</f>
        <v>0</v>
      </c>
      <c r="CA50" s="57"/>
      <c r="CB50" s="56">
        <f>IFERROR(IF($AT$9&gt;0,ROUND(($CB$44-$CB$54)*($AD$9/($X$9+$AA$9+$AD$9)),0),ROUND(($CB$44-$CB$54)*($AD$11/($X$11+$AA$11+$AD$11)),0)),0)</f>
        <v>0</v>
      </c>
      <c r="CC50" s="57"/>
      <c r="CD50" s="62"/>
      <c r="CE50" s="189">
        <f>P31</f>
        <v>0</v>
      </c>
      <c r="CF50" s="60"/>
      <c r="CG50" s="60">
        <f>AI50</f>
        <v>0</v>
      </c>
      <c r="CH50" s="68">
        <f>AJ50</f>
        <v>0</v>
      </c>
      <c r="CI50" s="60">
        <f>AO50</f>
        <v>0</v>
      </c>
      <c r="CJ50" s="60" t="e">
        <f>CE50-CI50-BT50-AZ50-BG50-BL50-AC50-CI52-BQ50</f>
        <v>#VALUE!</v>
      </c>
    </row>
    <row r="51" spans="1:88" ht="4.5" customHeight="1" x14ac:dyDescent="0.25">
      <c r="A51" s="44"/>
      <c r="B51" s="44"/>
      <c r="C51" s="45"/>
      <c r="D51" s="48"/>
      <c r="E51" s="48"/>
      <c r="F51" s="48"/>
      <c r="G51" s="48"/>
      <c r="H51" s="28"/>
      <c r="I51" s="104"/>
      <c r="J51" s="193"/>
      <c r="K51" s="89"/>
      <c r="L51" s="198"/>
      <c r="M51" s="198"/>
      <c r="N51" s="198"/>
      <c r="O51" s="198"/>
      <c r="P51" s="198"/>
      <c r="Q51" s="198"/>
      <c r="R51" s="198"/>
      <c r="S51" s="199"/>
      <c r="T51" s="199"/>
      <c r="U51" s="131"/>
      <c r="V51" s="95"/>
      <c r="W51" s="95"/>
      <c r="X51" s="169"/>
      <c r="Y51" s="169"/>
      <c r="Z51" s="190"/>
      <c r="AA51" s="169"/>
      <c r="AB51" s="169"/>
      <c r="AC51" s="169"/>
      <c r="AD51" s="169"/>
      <c r="AE51" s="169"/>
      <c r="AF51" s="67"/>
      <c r="AG51" s="89"/>
      <c r="AH51" s="89"/>
      <c r="AI51" s="67"/>
      <c r="AJ51" s="135"/>
      <c r="AK51" s="216"/>
      <c r="AL51" s="218"/>
      <c r="AM51" s="216"/>
      <c r="AN51" s="220"/>
      <c r="AO51" s="216"/>
      <c r="AP51" s="99"/>
      <c r="AQ51" s="99"/>
      <c r="AR51" s="67"/>
      <c r="AS51" s="67"/>
      <c r="AT51" s="67"/>
      <c r="AU51" s="67"/>
      <c r="AV51" s="67"/>
      <c r="AW51" s="247"/>
      <c r="AX51" s="95"/>
      <c r="AY51" s="67"/>
      <c r="AZ51" s="93"/>
      <c r="BA51" s="169"/>
      <c r="BB51" s="169"/>
      <c r="BC51" s="169"/>
      <c r="BD51" s="169"/>
      <c r="BE51" s="169"/>
      <c r="BF51" s="169"/>
      <c r="BG51" s="169"/>
      <c r="BH51" s="169"/>
      <c r="BI51" s="169"/>
      <c r="BJ51" s="169"/>
      <c r="BK51" s="169"/>
      <c r="BL51" s="67"/>
      <c r="BM51" s="169"/>
      <c r="BN51" s="169"/>
      <c r="BO51" s="169"/>
      <c r="BP51" s="105"/>
      <c r="BQ51" s="105"/>
      <c r="BR51" s="105"/>
      <c r="BS51" s="105"/>
      <c r="BT51" s="57"/>
      <c r="BU51" s="57"/>
      <c r="BV51" s="61"/>
      <c r="BW51" s="61"/>
      <c r="BX51" s="61"/>
      <c r="BY51" s="61"/>
      <c r="BZ51" s="61"/>
      <c r="CA51" s="57"/>
      <c r="CB51" s="57"/>
      <c r="CC51" s="57"/>
      <c r="CD51" s="64"/>
      <c r="CE51" s="192"/>
      <c r="CF51" s="60"/>
      <c r="CG51" s="60"/>
      <c r="CH51" s="68"/>
      <c r="CI51" s="60"/>
      <c r="CJ51" s="60"/>
    </row>
    <row r="52" spans="1:88" ht="14.25" customHeight="1" x14ac:dyDescent="0.25">
      <c r="A52" s="44"/>
      <c r="B52" s="44"/>
      <c r="C52" s="45"/>
      <c r="D52" s="48"/>
      <c r="E52" s="48"/>
      <c r="F52" s="48"/>
      <c r="G52" s="48"/>
      <c r="H52" s="28"/>
      <c r="I52" s="104"/>
      <c r="J52" s="193" t="s">
        <v>94</v>
      </c>
      <c r="K52" s="89"/>
      <c r="L52" s="198"/>
      <c r="M52" s="199"/>
      <c r="N52" s="199"/>
      <c r="O52" s="199"/>
      <c r="P52" s="199"/>
      <c r="Q52" s="199"/>
      <c r="R52" s="198"/>
      <c r="S52" s="199"/>
      <c r="T52" s="199"/>
      <c r="U52" s="131"/>
      <c r="V52" s="95"/>
      <c r="W52" s="95"/>
      <c r="X52" s="169"/>
      <c r="Y52" s="169"/>
      <c r="Z52" s="190"/>
      <c r="AA52" s="169"/>
      <c r="AB52" s="169"/>
      <c r="AC52" s="297"/>
      <c r="AD52" s="297"/>
      <c r="AE52" s="297"/>
      <c r="AF52" s="297"/>
      <c r="AG52" s="89"/>
      <c r="AH52" s="214"/>
      <c r="AI52" s="134" t="str">
        <f>IFERROR($CE$50-$BX$50-$BT$50-$AZ$50-$BG$50-BL50-$AR$50-$AC$50-$BQ$50-CB50,"")</f>
        <v/>
      </c>
      <c r="AJ52" s="135"/>
      <c r="AK52" s="214">
        <f>IF(AJ50=0,0,AI52+$AI$59*AJ50/($AJ$46+$AJ$48+$AJ$50+$AJ$54))</f>
        <v>0</v>
      </c>
      <c r="AL52" s="218"/>
      <c r="AM52" s="214">
        <f>IF(AL50=0,0,AK52+$AK$59*AL50/($AJ$46+$AJ$48+$AJ$50+$AJ$54))</f>
        <v>0</v>
      </c>
      <c r="AN52" s="220"/>
      <c r="AO52" s="214">
        <f>IF(AN50=0,0,AM52+$AM$59*AN50/($AN$46+$AN$48+$AN$50+$AN$54))</f>
        <v>0</v>
      </c>
      <c r="AP52" s="136"/>
      <c r="AQ52" s="195"/>
      <c r="AR52" s="281">
        <f>IF(CB50&lt;0,"",IF(AO52&lt;0,ROUND(X50-AC50,0),AO52))</f>
        <v>0</v>
      </c>
      <c r="AS52" s="282" t="str">
        <f>IFERROR(IF($AT$9&gt;0,$AR$44*$AD$9/$AT$9-$AR$50,$AR$44*$AD$11/$AT$11-$AR$50),"")</f>
        <v/>
      </c>
      <c r="AT52" s="282" t="str">
        <f>IFERROR(IF($AT$9&gt;0,$AR$44*$AD$9/$AT$9-$AR$50,$AR$44*$AD$11/$AT$11-$AR$50),"")</f>
        <v/>
      </c>
      <c r="AU52" s="283" t="str">
        <f>IFERROR(IF($AT$9&gt;0,$AR$44*$AD$9/$AT$9-$AR$50,$AR$44*$AD$11/$AT$11-$AR$50),"")</f>
        <v/>
      </c>
      <c r="AV52" s="90"/>
      <c r="AW52" s="247"/>
      <c r="AX52" s="90"/>
      <c r="AY52" s="67"/>
      <c r="AZ52" s="93"/>
      <c r="BA52" s="93"/>
      <c r="BB52" s="93"/>
      <c r="BC52" s="93"/>
      <c r="BD52" s="93"/>
      <c r="BE52" s="93"/>
      <c r="BF52" s="93"/>
      <c r="BG52" s="93"/>
      <c r="BH52" s="93"/>
      <c r="BI52" s="93"/>
      <c r="BJ52" s="93"/>
      <c r="BK52" s="93"/>
      <c r="BL52" s="93"/>
      <c r="BM52" s="93"/>
      <c r="BN52" s="93"/>
      <c r="BO52" s="93"/>
      <c r="BP52" s="105"/>
      <c r="BQ52" s="105"/>
      <c r="BR52" s="105"/>
      <c r="BS52" s="105"/>
      <c r="BT52" s="57"/>
      <c r="BU52" s="57"/>
      <c r="BV52" s="126"/>
      <c r="BW52" s="61"/>
      <c r="BX52" s="61"/>
      <c r="BY52" s="126"/>
      <c r="BZ52" s="61"/>
      <c r="CA52" s="57"/>
      <c r="CB52" s="57"/>
      <c r="CC52" s="57"/>
      <c r="CD52" s="64"/>
      <c r="CE52" s="192"/>
      <c r="CF52" s="60"/>
      <c r="CG52" s="60" t="str">
        <f>AI52</f>
        <v/>
      </c>
      <c r="CH52" s="68">
        <f>AJ52</f>
        <v>0</v>
      </c>
      <c r="CI52" s="60">
        <f>AO52</f>
        <v>0</v>
      </c>
      <c r="CJ52" s="60"/>
    </row>
    <row r="53" spans="1:88" ht="4.5" customHeight="1" x14ac:dyDescent="0.25">
      <c r="A53" s="44"/>
      <c r="B53" s="44"/>
      <c r="C53" s="45"/>
      <c r="D53" s="48"/>
      <c r="E53" s="48"/>
      <c r="F53" s="48"/>
      <c r="G53" s="48"/>
      <c r="H53" s="28"/>
      <c r="I53" s="104"/>
      <c r="J53" s="193"/>
      <c r="K53" s="89"/>
      <c r="L53" s="198"/>
      <c r="M53" s="200"/>
      <c r="N53" s="200"/>
      <c r="O53" s="200"/>
      <c r="P53" s="200"/>
      <c r="Q53" s="200"/>
      <c r="R53" s="200"/>
      <c r="S53" s="200"/>
      <c r="T53" s="200"/>
      <c r="U53" s="132"/>
      <c r="V53" s="97"/>
      <c r="W53" s="97"/>
      <c r="X53" s="100"/>
      <c r="Y53" s="100"/>
      <c r="Z53" s="100"/>
      <c r="AA53" s="100"/>
      <c r="AB53" s="100"/>
      <c r="AC53" s="100"/>
      <c r="AD53" s="100"/>
      <c r="AE53" s="100"/>
      <c r="AF53" s="100"/>
      <c r="AG53" s="89"/>
      <c r="AH53" s="89"/>
      <c r="AI53" s="100"/>
      <c r="AJ53" s="135"/>
      <c r="AK53" s="217"/>
      <c r="AL53" s="218"/>
      <c r="AM53" s="217"/>
      <c r="AN53" s="220"/>
      <c r="AO53" s="217"/>
      <c r="AP53" s="101"/>
      <c r="AQ53" s="101"/>
      <c r="AR53" s="100"/>
      <c r="AS53" s="100"/>
      <c r="AT53" s="100"/>
      <c r="AU53" s="100"/>
      <c r="AV53" s="100"/>
      <c r="AW53" s="247"/>
      <c r="AX53" s="100"/>
      <c r="AY53" s="100"/>
      <c r="AZ53" s="93"/>
      <c r="BA53" s="93"/>
      <c r="BB53" s="93"/>
      <c r="BC53" s="93"/>
      <c r="BD53" s="93"/>
      <c r="BE53" s="93"/>
      <c r="BF53" s="93"/>
      <c r="BG53" s="93"/>
      <c r="BH53" s="93"/>
      <c r="BI53" s="93"/>
      <c r="BJ53" s="93"/>
      <c r="BK53" s="93"/>
      <c r="BL53" s="93"/>
      <c r="BM53" s="93"/>
      <c r="BN53" s="93"/>
      <c r="BO53" s="93"/>
      <c r="BP53" s="91"/>
      <c r="BQ53" s="105"/>
      <c r="BR53" s="105"/>
      <c r="BS53" s="105"/>
      <c r="BT53" s="57"/>
      <c r="BU53" s="57"/>
      <c r="BV53" s="61"/>
      <c r="BW53" s="61"/>
      <c r="BX53" s="61"/>
      <c r="BY53" s="61"/>
      <c r="BZ53" s="61"/>
      <c r="CA53" s="57"/>
      <c r="CB53" s="57"/>
      <c r="CC53" s="57"/>
      <c r="CD53" s="64"/>
      <c r="CE53" s="192"/>
      <c r="CF53" s="60"/>
      <c r="CG53" s="60"/>
      <c r="CH53" s="68"/>
      <c r="CI53" s="60"/>
      <c r="CJ53" s="60"/>
    </row>
    <row r="54" spans="1:88" ht="14.25" customHeight="1" x14ac:dyDescent="0.25">
      <c r="A54" s="44"/>
      <c r="B54" s="44"/>
      <c r="C54" s="45"/>
      <c r="D54" s="48"/>
      <c r="E54" s="48"/>
      <c r="F54" s="48"/>
      <c r="G54" s="48"/>
      <c r="H54" s="28"/>
      <c r="I54" s="104"/>
      <c r="J54" s="193" t="s">
        <v>6</v>
      </c>
      <c r="K54" s="89"/>
      <c r="L54" s="301"/>
      <c r="M54" s="302"/>
      <c r="N54" s="302"/>
      <c r="O54" s="303"/>
      <c r="P54" s="194"/>
      <c r="Q54" s="285">
        <v>0</v>
      </c>
      <c r="R54" s="286"/>
      <c r="S54" s="286"/>
      <c r="T54" s="287"/>
      <c r="U54" s="131" t="str">
        <f>IFERROR(IF($AT$9&gt;0,$P$36*$AP$9/$AT$9,$P$36*$AP$11/$AT$11),"")</f>
        <v/>
      </c>
      <c r="V54" s="95" t="str">
        <f>IFERROR(IF(BT54+BV54+BX54+CB54+U54&gt;=CE54,ROUND(CE54-BT54-BV54-BX54-CB54,0),ROUND(U54,0)),"")</f>
        <v/>
      </c>
      <c r="W54" s="95"/>
      <c r="X54" s="288" t="str">
        <f>IF(IF(AO54&gt;=0,V54,V54+AO54)&lt;0,"Surfinancement*",IF(AO54&gt;=0,V54,V54+AO54))</f>
        <v/>
      </c>
      <c r="Y54" s="289"/>
      <c r="Z54" s="289"/>
      <c r="AA54" s="290"/>
      <c r="AB54" s="169"/>
      <c r="AC54" s="294"/>
      <c r="AD54" s="295"/>
      <c r="AE54" s="295"/>
      <c r="AF54" s="296"/>
      <c r="AG54" s="225"/>
      <c r="AH54" s="214">
        <f>IFERROR($CE$54-$BV$54-$BZ$54-$BX$54-$BT$54-$AC$54,"")</f>
        <v>0</v>
      </c>
      <c r="AI54" s="134">
        <f>IFERROR($CE$54-BV54-BX54-CB54-$BT$54-$AC$54,"")</f>
        <v>0</v>
      </c>
      <c r="AJ54" s="135">
        <f>IF(AH54&gt;0,IF($AT$9&gt;0,$AP$9,$AP$11),0)</f>
        <v>0</v>
      </c>
      <c r="AK54" s="214">
        <f>IF(AJ54=0,0,AI54+$AI$59*AJ54/($AJ$46+$AJ$48+$AJ$50+$AJ$54))</f>
        <v>0</v>
      </c>
      <c r="AL54" s="218">
        <f>IF(AK54&gt;0,IF($AT$9&gt;0,$AP$9,$AP$11),0)</f>
        <v>0</v>
      </c>
      <c r="AM54" s="214">
        <f>IF(AL54=0,0,MIN(AK54+$AK$59*AL54/($AJ$46+$AJ$48+$AJ$50+$AJ$54)))</f>
        <v>0</v>
      </c>
      <c r="AN54" s="220">
        <f>IF(AM54&gt;0,IF($AT$9&gt;0,$AP$9,$AP$11),0)</f>
        <v>0</v>
      </c>
      <c r="AO54" s="214">
        <f>IF(AN54=0,0,MIN(AM54+$AM$59*AN54/($AN$46+$AN$48+$AN$50+$AN$54)))</f>
        <v>0</v>
      </c>
      <c r="AP54" s="136"/>
      <c r="AQ54" s="212"/>
      <c r="AR54" s="281">
        <f>IF(AO54&lt;0,ROUND(X54-AC54,0),AO54)</f>
        <v>0</v>
      </c>
      <c r="AS54" s="282" t="str">
        <f>IFERROR(IF($AT$9&gt;0,$AR$44*$X$9/$AT$9,$AR$44*$X$11/$AT$11),"")</f>
        <v/>
      </c>
      <c r="AT54" s="282" t="str">
        <f>IFERROR(IF($AT$9&gt;0,$AR$44*$X$9/$AT$9,$AR$44*$X$11/$AT$11),"")</f>
        <v/>
      </c>
      <c r="AU54" s="283" t="str">
        <f>IFERROR(IF($AT$9&gt;0,$AR$44*$X$9/$AT$9,$AR$44*$X$11/$AT$11),"")</f>
        <v/>
      </c>
      <c r="AV54" s="90"/>
      <c r="AW54" s="247"/>
      <c r="AX54" s="93"/>
      <c r="AY54" s="67"/>
      <c r="AZ54" s="93"/>
      <c r="BA54" s="93"/>
      <c r="BB54" s="93"/>
      <c r="BC54" s="93"/>
      <c r="BD54" s="93"/>
      <c r="BE54" s="93"/>
      <c r="BF54" s="93"/>
      <c r="BG54" s="93"/>
      <c r="BH54" s="93"/>
      <c r="BI54" s="93"/>
      <c r="BJ54" s="93"/>
      <c r="BK54" s="93"/>
      <c r="BL54" s="93"/>
      <c r="BM54" s="93"/>
      <c r="BN54" s="93"/>
      <c r="BO54" s="93"/>
      <c r="BP54" s="91"/>
      <c r="BQ54" s="105"/>
      <c r="BR54" s="105"/>
      <c r="BS54" s="105"/>
      <c r="BT54" s="187">
        <f>L54+Q54</f>
        <v>0</v>
      </c>
      <c r="BU54" s="57"/>
      <c r="BV54" s="65">
        <f>IFERROR(IF(AT9&gt;0,BV44*AP9/(AT9-AD9),BV44*AP11/(AT11-AD11)),0)</f>
        <v>0</v>
      </c>
      <c r="BW54" s="61"/>
      <c r="BX54" s="63">
        <f>IFERROR(IF(AT9&gt;0,BX44*AP9/AT9,BX44*AP11/AT11),0)</f>
        <v>0</v>
      </c>
      <c r="BY54" s="61"/>
      <c r="BZ54" s="63">
        <f>IFERROR(IF(AT9&gt;0,BZ44*AP9/AT9,BZ44*AP11/AT11),0)</f>
        <v>0</v>
      </c>
      <c r="CA54" s="57"/>
      <c r="CB54" s="58">
        <f>BZ54+BZ59</f>
        <v>0</v>
      </c>
      <c r="CC54" s="57"/>
      <c r="CD54" s="64"/>
      <c r="CE54" s="189">
        <f>IFERROR(IF(AT9&gt;0,($CE$44-CE50)*AP9/(AT9-AD9),($CE$44-CE50)*AP11/(AT11-AD11)),0)</f>
        <v>0</v>
      </c>
      <c r="CF54" s="60"/>
      <c r="CG54" s="60">
        <f>AI54</f>
        <v>0</v>
      </c>
      <c r="CH54" s="68">
        <f>AJ54</f>
        <v>0</v>
      </c>
      <c r="CI54" s="60">
        <f>AO54</f>
        <v>0</v>
      </c>
      <c r="CJ54" s="60">
        <f>CE54-CI54-BT54-AC54</f>
        <v>0</v>
      </c>
    </row>
    <row r="55" spans="1:88" ht="9.75" customHeight="1" x14ac:dyDescent="0.25">
      <c r="A55" s="44"/>
      <c r="B55" s="44"/>
      <c r="C55" s="45"/>
      <c r="D55" s="48"/>
      <c r="E55" s="48"/>
      <c r="F55" s="48"/>
      <c r="G55" s="48"/>
      <c r="H55" s="28"/>
      <c r="I55" s="89"/>
      <c r="J55" s="89"/>
      <c r="K55" s="89"/>
      <c r="L55" s="89"/>
      <c r="M55" s="91"/>
      <c r="N55" s="91"/>
      <c r="O55" s="91"/>
      <c r="P55" s="91"/>
      <c r="Q55" s="91"/>
      <c r="R55" s="91"/>
      <c r="S55" s="91"/>
      <c r="T55" s="91"/>
      <c r="U55" s="91"/>
      <c r="V55" s="91"/>
      <c r="W55" s="91"/>
      <c r="X55" s="91"/>
      <c r="Y55" s="91"/>
      <c r="Z55" s="91"/>
      <c r="AA55" s="91"/>
      <c r="AB55" s="91"/>
      <c r="AC55" s="91"/>
      <c r="AD55" s="91"/>
      <c r="AE55" s="91"/>
      <c r="AF55" s="91"/>
      <c r="AG55" s="89"/>
      <c r="AH55" s="89"/>
      <c r="AI55" s="91"/>
      <c r="AJ55" s="91"/>
      <c r="AK55" s="91"/>
      <c r="AL55" s="219"/>
      <c r="AM55" s="91"/>
      <c r="AN55" s="221"/>
      <c r="AO55" s="91"/>
      <c r="AP55" s="91"/>
      <c r="AQ55" s="91"/>
      <c r="AR55" s="91"/>
      <c r="AS55" s="91"/>
      <c r="AT55" s="91"/>
      <c r="AU55" s="91"/>
      <c r="AV55" s="91"/>
      <c r="AW55" s="91"/>
      <c r="AX55" s="297" t="str">
        <f>IF(OR(AR50&gt;AR44,AC44&gt;X44,AR52&lt;0,AZ44&gt;AZ42,BG44&gt;BG42,BL44&gt;BL42,BQ44&gt;BQ42),"Valeur erronée dans le plan de financement","")</f>
        <v/>
      </c>
      <c r="AY55" s="297"/>
      <c r="AZ55" s="297"/>
      <c r="BA55" s="297"/>
      <c r="BB55" s="297"/>
      <c r="BC55" s="297"/>
      <c r="BD55" s="297"/>
      <c r="BE55" s="297"/>
      <c r="BF55" s="297"/>
      <c r="BG55" s="297"/>
      <c r="BH55" s="297"/>
      <c r="BI55" s="297"/>
      <c r="BJ55" s="297"/>
      <c r="BK55" s="297"/>
      <c r="BL55" s="297"/>
      <c r="BM55" s="93"/>
      <c r="BN55" s="91"/>
      <c r="BO55" s="91"/>
      <c r="BP55" s="91"/>
      <c r="BQ55" s="105"/>
      <c r="BR55" s="105"/>
      <c r="BS55" s="105"/>
      <c r="BT55" s="105"/>
      <c r="BU55" s="105"/>
      <c r="BV55" s="105"/>
      <c r="BW55" s="105"/>
      <c r="BX55" s="105"/>
      <c r="BY55" s="105"/>
      <c r="BZ55" s="105"/>
      <c r="CA55" s="105"/>
      <c r="CB55" s="105"/>
      <c r="CC55" s="105"/>
      <c r="CD55" s="105"/>
      <c r="CE55" s="178"/>
      <c r="CF55" s="60"/>
      <c r="CG55" s="60"/>
      <c r="CH55" s="60"/>
      <c r="CI55" s="60"/>
      <c r="CJ55" s="175"/>
    </row>
    <row r="56" spans="1:88" ht="9.75" customHeight="1" x14ac:dyDescent="0.2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91"/>
      <c r="AM56" s="91"/>
      <c r="AN56" s="91"/>
      <c r="AO56" s="91"/>
      <c r="AP56" s="91"/>
      <c r="AQ56" s="91"/>
      <c r="AR56" s="91"/>
      <c r="AS56" s="91"/>
      <c r="AT56" s="91"/>
      <c r="AU56" s="91"/>
      <c r="AV56" s="91"/>
      <c r="AW56" s="91"/>
      <c r="AX56" s="297"/>
      <c r="AY56" s="297"/>
      <c r="AZ56" s="297"/>
      <c r="BA56" s="297"/>
      <c r="BB56" s="297"/>
      <c r="BC56" s="297"/>
      <c r="BD56" s="297"/>
      <c r="BE56" s="297"/>
      <c r="BF56" s="297"/>
      <c r="BG56" s="297"/>
      <c r="BH56" s="297"/>
      <c r="BI56" s="297"/>
      <c r="BJ56" s="297"/>
      <c r="BK56" s="297"/>
      <c r="BL56" s="297"/>
      <c r="BM56" s="91"/>
      <c r="BN56" s="91"/>
      <c r="BO56" s="91"/>
      <c r="BP56" s="91"/>
      <c r="BQ56" s="105"/>
      <c r="BR56" s="105"/>
      <c r="BS56" s="105"/>
      <c r="BT56" s="105"/>
      <c r="BU56" s="105"/>
      <c r="BV56" s="105"/>
      <c r="BW56" s="105"/>
      <c r="BX56" s="105"/>
      <c r="BY56" s="105"/>
      <c r="BZ56" s="298" t="s">
        <v>114</v>
      </c>
      <c r="CA56" s="105"/>
      <c r="CB56" s="105"/>
      <c r="CC56" s="105"/>
      <c r="CD56" s="105"/>
      <c r="CE56" s="178"/>
      <c r="CF56" s="60"/>
      <c r="CG56" s="48"/>
      <c r="CH56" s="48"/>
      <c r="CI56" s="48"/>
      <c r="CJ56" s="48"/>
    </row>
    <row r="57" spans="1:88" ht="18" customHeight="1" x14ac:dyDescent="0.2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272" t="s">
        <v>34</v>
      </c>
      <c r="AD57" s="272"/>
      <c r="AE57" s="272"/>
      <c r="AF57" s="272"/>
      <c r="AG57" s="89"/>
      <c r="AH57" s="89"/>
      <c r="AI57" s="97"/>
      <c r="AJ57" s="97"/>
      <c r="AK57" s="97"/>
      <c r="AL57" s="97"/>
      <c r="AM57" s="97"/>
      <c r="AN57" s="97"/>
      <c r="AO57" s="97"/>
      <c r="AP57" s="97"/>
      <c r="AQ57" s="97"/>
      <c r="AR57" s="274" t="s">
        <v>35</v>
      </c>
      <c r="AS57" s="274"/>
      <c r="AT57" s="274"/>
      <c r="AU57" s="274"/>
      <c r="AV57" s="201"/>
      <c r="AW57" s="201"/>
      <c r="AX57" s="91"/>
      <c r="AY57" s="91"/>
      <c r="AZ57" s="91"/>
      <c r="BA57" s="91"/>
      <c r="BB57" s="91"/>
      <c r="BC57" s="91"/>
      <c r="BD57" s="91"/>
      <c r="BE57" s="91"/>
      <c r="BF57" s="91"/>
      <c r="BG57" s="91"/>
      <c r="BH57" s="91"/>
      <c r="BI57" s="91"/>
      <c r="BJ57" s="91"/>
      <c r="BK57" s="91"/>
      <c r="BL57" s="91"/>
      <c r="BM57" s="91"/>
      <c r="BN57" s="91"/>
      <c r="BO57" s="91"/>
      <c r="BP57" s="91"/>
      <c r="BQ57" s="105"/>
      <c r="BR57" s="105"/>
      <c r="BS57" s="105"/>
      <c r="BT57" s="202"/>
      <c r="BU57" s="202"/>
      <c r="BV57" s="202"/>
      <c r="BW57" s="202"/>
      <c r="BX57" s="202"/>
      <c r="BY57" s="202"/>
      <c r="BZ57" s="298"/>
      <c r="CA57" s="202"/>
      <c r="CB57" s="202"/>
      <c r="CC57" s="202"/>
      <c r="CD57" s="202"/>
      <c r="CE57" s="178"/>
      <c r="CF57" s="48"/>
      <c r="CG57" s="48"/>
      <c r="CH57" s="48"/>
      <c r="CI57" s="48"/>
      <c r="CJ57" s="48"/>
    </row>
    <row r="58" spans="1:88" ht="17.25" customHeight="1" x14ac:dyDescent="0.25">
      <c r="A58" s="44"/>
      <c r="B58" s="44"/>
      <c r="C58" s="45"/>
      <c r="D58" s="48"/>
      <c r="E58" s="48"/>
      <c r="F58" s="48"/>
      <c r="G58" s="48"/>
      <c r="H58" s="28"/>
      <c r="I58" s="89"/>
      <c r="J58" s="89"/>
      <c r="K58" s="89"/>
      <c r="L58" s="89"/>
      <c r="M58" s="89"/>
      <c r="N58" s="89"/>
      <c r="O58" s="89"/>
      <c r="P58" s="89"/>
      <c r="Q58" s="89"/>
      <c r="R58" s="89"/>
      <c r="S58" s="89"/>
      <c r="T58" s="89"/>
      <c r="U58" s="203"/>
      <c r="V58" s="203"/>
      <c r="W58" s="203"/>
      <c r="X58" s="179"/>
      <c r="Y58" s="179"/>
      <c r="Z58" s="179"/>
      <c r="AA58" s="184"/>
      <c r="AB58" s="179"/>
      <c r="AC58" s="273"/>
      <c r="AD58" s="273"/>
      <c r="AE58" s="273"/>
      <c r="AF58" s="273"/>
      <c r="AG58" s="89"/>
      <c r="AH58" s="89"/>
      <c r="AI58" s="89"/>
      <c r="AJ58" s="89"/>
      <c r="AK58" s="89"/>
      <c r="AL58" s="89"/>
      <c r="AM58" s="89"/>
      <c r="AN58" s="89"/>
      <c r="AO58" s="89"/>
      <c r="AP58" s="89"/>
      <c r="AQ58" s="89"/>
      <c r="AR58" s="275"/>
      <c r="AS58" s="275"/>
      <c r="AT58" s="275"/>
      <c r="AU58" s="275"/>
      <c r="AV58" s="201"/>
      <c r="AW58" s="201"/>
      <c r="AX58" s="91"/>
      <c r="AY58" s="91"/>
      <c r="AZ58" s="91"/>
      <c r="BA58" s="91"/>
      <c r="BB58" s="91"/>
      <c r="BC58" s="89"/>
      <c r="BD58" s="105"/>
      <c r="BE58" s="105"/>
      <c r="BF58" s="105"/>
      <c r="BG58" s="105"/>
      <c r="BH58" s="105"/>
      <c r="BI58" s="105"/>
      <c r="BJ58" s="105"/>
      <c r="BK58" s="105"/>
      <c r="BL58" s="105"/>
      <c r="BM58" s="105"/>
      <c r="BN58" s="105"/>
      <c r="BO58" s="105"/>
      <c r="BP58" s="105"/>
      <c r="BQ58" s="105"/>
      <c r="BR58" s="105"/>
      <c r="BS58" s="105"/>
      <c r="BT58" s="202"/>
      <c r="BU58" s="202"/>
      <c r="BV58" s="202"/>
      <c r="BW58" s="204"/>
      <c r="BX58" s="204"/>
      <c r="BY58" s="202"/>
      <c r="BZ58" s="298"/>
      <c r="CA58" s="204"/>
      <c r="CB58" s="204"/>
      <c r="CC58" s="204"/>
      <c r="CD58" s="204"/>
      <c r="CE58" s="178"/>
      <c r="CF58" s="48"/>
      <c r="CG58" s="48"/>
      <c r="CH58" s="48"/>
      <c r="CI58" s="48"/>
      <c r="CJ58" s="48"/>
    </row>
    <row r="59" spans="1:88" ht="14.25" customHeight="1" x14ac:dyDescent="0.25">
      <c r="A59" s="44"/>
      <c r="B59" s="44"/>
      <c r="C59" s="45"/>
      <c r="D59" s="49"/>
      <c r="E59" s="49"/>
      <c r="F59" s="49"/>
      <c r="G59" s="49"/>
      <c r="H59" s="49"/>
      <c r="I59" s="105"/>
      <c r="J59" s="105"/>
      <c r="K59" s="105"/>
      <c r="L59" s="105"/>
      <c r="M59" s="105"/>
      <c r="N59" s="105"/>
      <c r="O59" s="105"/>
      <c r="P59" s="105"/>
      <c r="Q59" s="105"/>
      <c r="R59" s="105"/>
      <c r="S59" s="105"/>
      <c r="T59" s="105"/>
      <c r="U59" s="105"/>
      <c r="V59" s="105"/>
      <c r="W59" s="105"/>
      <c r="X59" s="105"/>
      <c r="Y59" s="105"/>
      <c r="Z59" s="105"/>
      <c r="AA59" s="105"/>
      <c r="AB59" s="105"/>
      <c r="AC59" s="276" t="str">
        <f>IFERROR((AC46*IF(AD21="Oui",Taux!$C$15,Taux!$C$12)+AC48*Taux!$C$11+AC50*Taux!$C$13)/(AC46+AC48+AC50),"")</f>
        <v/>
      </c>
      <c r="AD59" s="277"/>
      <c r="AE59" s="277"/>
      <c r="AF59" s="278"/>
      <c r="AG59" s="89"/>
      <c r="AH59" s="89"/>
      <c r="AI59" s="134">
        <f>IF(AI46&lt;0,AI46,0)+IF(AI48&lt;0,AI48,0)+IF(AI50&lt;0,AI50,0)+IF(AI52&lt;0,AI52,0)+IF(AH54&lt;0,AH54,0)</f>
        <v>0</v>
      </c>
      <c r="AJ59" s="134"/>
      <c r="AK59" s="134">
        <f t="shared" ref="AK59" si="0">IF(AK46&lt;0,AK46,0)+IF(AK48&lt;0,AK48,0)+IF(AK50&lt;0,AK50,0)+IF(AK52&lt;0,AK52,0)+IF(AK54&lt;0,AK54,0)</f>
        <v>0</v>
      </c>
      <c r="AL59" s="134"/>
      <c r="AM59" s="134">
        <f>IF(AM46&lt;0,AM46,0)+IF(AM48&lt;0,AM48,0)+IF(AM50&lt;0,AM50,0)+IF(AM52&lt;0,AM52,0)+IF(AM54&lt;0,AM54,0)</f>
        <v>0</v>
      </c>
      <c r="AN59" s="134"/>
      <c r="AO59" s="134"/>
      <c r="AP59" s="134"/>
      <c r="AQ59" s="90"/>
      <c r="AR59" s="276" t="str">
        <f>IFERROR(($AR$46*IF(AD21="Oui",Taux!$B$15,Taux!$B$12)+$AR$48*Taux!$B$11+($AR$50+$AR$52)*Taux!$B$13+$AR$54*Taux!$B$14)/($AR$46+$AR$48+$AR$50+$AR$52+$AR$54),"")</f>
        <v/>
      </c>
      <c r="AS59" s="277"/>
      <c r="AT59" s="277"/>
      <c r="AU59" s="278"/>
      <c r="AV59" s="205"/>
      <c r="AW59" s="205"/>
      <c r="AX59" s="91"/>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202"/>
      <c r="BU59" s="202"/>
      <c r="BV59" s="202"/>
      <c r="BW59" s="202"/>
      <c r="BX59" s="202"/>
      <c r="BY59" s="202"/>
      <c r="BZ59" s="58">
        <f>MAX(ROUND((AH54+AC54+BV54+Q54)-0.9*CE54,0),0)</f>
        <v>0</v>
      </c>
      <c r="CA59" s="202"/>
      <c r="CB59" s="202"/>
      <c r="CC59" s="202"/>
      <c r="CD59" s="105"/>
      <c r="CE59" s="178"/>
      <c r="CF59" s="48"/>
      <c r="CG59" s="48"/>
      <c r="CH59" s="48"/>
      <c r="CI59" s="48"/>
      <c r="CJ59" s="48"/>
    </row>
    <row r="60" spans="1:88" ht="9.75" customHeight="1" x14ac:dyDescent="0.2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202"/>
      <c r="BU60" s="202"/>
      <c r="BV60" s="202"/>
      <c r="BW60" s="105"/>
      <c r="BX60" s="105"/>
      <c r="BY60" s="202"/>
      <c r="BZ60" s="105"/>
      <c r="CA60" s="105"/>
      <c r="CB60" s="105"/>
      <c r="CC60" s="105"/>
      <c r="CD60" s="105"/>
      <c r="CE60" s="178"/>
      <c r="CF60" s="48"/>
      <c r="CG60" s="48"/>
      <c r="CH60" s="48"/>
      <c r="CI60" s="48"/>
      <c r="CJ60" s="48"/>
    </row>
    <row r="61" spans="1:88" ht="9.75" customHeight="1" x14ac:dyDescent="0.25">
      <c r="A61" s="44"/>
      <c r="B61" s="44"/>
      <c r="C61" s="45"/>
      <c r="D61" s="45"/>
      <c r="E61" s="45"/>
      <c r="F61" s="45"/>
      <c r="G61" s="45"/>
      <c r="H61" s="45"/>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206"/>
    </row>
    <row r="62" spans="1:88" ht="17.25" hidden="1" customHeight="1" x14ac:dyDescent="0.2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279">
        <f>AR46+AR48+AR50+AR52+AR54</f>
        <v>0</v>
      </c>
      <c r="AS62" s="280"/>
      <c r="AT62" s="280"/>
      <c r="AU62" s="280"/>
      <c r="AV62" s="207"/>
      <c r="AW62" s="207"/>
      <c r="AX62" s="207"/>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206"/>
    </row>
    <row r="63" spans="1:88" ht="9.75" hidden="1" customHeight="1" x14ac:dyDescent="0.25">
      <c r="A63" s="45"/>
      <c r="B63" s="45"/>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102"/>
      <c r="BN63" s="102"/>
      <c r="BO63" s="102"/>
      <c r="BP63" s="102"/>
      <c r="BQ63" s="102"/>
      <c r="BR63" s="102"/>
      <c r="BS63" s="102"/>
      <c r="BT63" s="102"/>
      <c r="BU63" s="102"/>
      <c r="BV63" s="102"/>
      <c r="BW63" s="102"/>
      <c r="BX63" s="102"/>
      <c r="BY63" s="102"/>
      <c r="BZ63" s="102"/>
      <c r="CA63" s="102"/>
      <c r="CB63" s="102"/>
      <c r="CC63" s="102"/>
      <c r="CD63" s="102"/>
      <c r="CE63" s="206"/>
    </row>
    <row r="64" spans="1:88" ht="18.75" hidden="1" customHeight="1" x14ac:dyDescent="0.2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06"/>
      <c r="AC64" s="206"/>
      <c r="AD64" s="206"/>
      <c r="AE64" s="206"/>
      <c r="AF64" s="206"/>
      <c r="AG64" s="206"/>
      <c r="AH64" s="206"/>
      <c r="AI64" s="206"/>
      <c r="AJ64" s="206"/>
      <c r="AK64" s="206"/>
      <c r="AL64" s="206"/>
      <c r="AM64" s="206"/>
      <c r="AN64" s="206"/>
      <c r="AO64" s="206"/>
      <c r="AP64" s="206"/>
      <c r="AQ64" s="206"/>
      <c r="AR64" s="270">
        <f>AR44-AR62</f>
        <v>0</v>
      </c>
      <c r="AS64" s="271"/>
      <c r="AT64" s="271"/>
      <c r="AU64" s="271"/>
      <c r="AV64" s="208"/>
      <c r="AW64" s="208"/>
      <c r="AX64" s="208"/>
      <c r="AY64" s="206"/>
      <c r="AZ64" s="206"/>
      <c r="BA64" s="206"/>
      <c r="BB64" s="206"/>
      <c r="BC64" s="206"/>
      <c r="BD64" s="206"/>
      <c r="BE64" s="206"/>
      <c r="BF64" s="206"/>
      <c r="BG64" s="206"/>
      <c r="BH64" s="206"/>
      <c r="BI64" s="206"/>
      <c r="BJ64" s="206"/>
      <c r="BK64" s="206"/>
      <c r="BL64" s="206"/>
      <c r="BM64" s="102"/>
      <c r="BN64" s="102"/>
      <c r="BO64" s="102"/>
      <c r="BP64" s="102"/>
      <c r="BQ64" s="102"/>
      <c r="BR64" s="102"/>
      <c r="BS64" s="102"/>
      <c r="BT64" s="102"/>
      <c r="BU64" s="102"/>
      <c r="BV64" s="102"/>
      <c r="BW64" s="102"/>
      <c r="BX64" s="102"/>
      <c r="BY64" s="102"/>
      <c r="BZ64" s="102"/>
      <c r="CA64" s="102"/>
      <c r="CB64" s="102"/>
      <c r="CC64" s="102"/>
      <c r="CD64" s="102"/>
      <c r="CE64" s="206"/>
    </row>
    <row r="65" spans="1:83" ht="9.75" customHeight="1" x14ac:dyDescent="0.25">
      <c r="A65" s="45"/>
      <c r="B65" s="45"/>
      <c r="C65" s="45"/>
      <c r="D65" s="45"/>
      <c r="E65" s="45"/>
      <c r="F65" s="45"/>
      <c r="G65" s="45"/>
      <c r="H65" s="45"/>
      <c r="I65" s="102"/>
      <c r="J65" s="102"/>
      <c r="K65" s="102"/>
      <c r="L65" s="102"/>
      <c r="M65" s="102"/>
      <c r="N65" s="102"/>
      <c r="O65" s="102"/>
      <c r="P65" s="102"/>
      <c r="Q65" s="102"/>
      <c r="R65" s="102"/>
      <c r="S65" s="102"/>
      <c r="T65" s="102"/>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102"/>
      <c r="BO65" s="102"/>
      <c r="BP65" s="102"/>
      <c r="BQ65" s="102"/>
      <c r="BR65" s="102"/>
      <c r="BS65" s="102"/>
      <c r="BT65" s="102"/>
      <c r="BU65" s="102"/>
      <c r="BV65" s="102"/>
      <c r="BW65" s="102"/>
      <c r="BX65" s="102"/>
      <c r="BY65" s="102"/>
      <c r="BZ65" s="228"/>
      <c r="CA65" s="102"/>
      <c r="CB65" s="102"/>
      <c r="CC65" s="102"/>
      <c r="CD65" s="102"/>
      <c r="CE65" s="209"/>
    </row>
    <row r="66" spans="1:83" ht="15.75" customHeight="1" x14ac:dyDescent="0.25">
      <c r="A66" s="45"/>
      <c r="B66" s="45"/>
      <c r="C66" s="45"/>
      <c r="D66" s="45"/>
      <c r="E66" s="45"/>
      <c r="F66" s="45"/>
      <c r="G66" s="45"/>
      <c r="H66" s="45"/>
      <c r="I66" s="102"/>
      <c r="J66" s="102"/>
      <c r="K66" s="206"/>
      <c r="L66" s="206"/>
      <c r="M66" s="206"/>
      <c r="N66" s="206"/>
      <c r="O66" s="206"/>
      <c r="P66" s="206"/>
      <c r="Q66" s="206"/>
      <c r="R66" s="206"/>
      <c r="S66" s="206"/>
      <c r="T66" s="206"/>
      <c r="U66" s="206"/>
      <c r="V66" s="206"/>
      <c r="W66" s="206"/>
      <c r="X66" s="206"/>
      <c r="Y66" s="206"/>
      <c r="Z66" s="206"/>
      <c r="AA66" s="208" t="str">
        <f>IF(OR(AA46="Surfinancement*",AA48="Surfinancement*",AA54="Surfinancement*"),"*L'ensemble des financements sur cette typologie (autres prêts, subventions, PHB 2.0, Booster, fonds propres) sont supérieurs au prix de revient de cette typologie. Vous pouvez diminuer les montants de PHB 2.0 et/ou Booster","")</f>
        <v/>
      </c>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102"/>
      <c r="BS66" s="102"/>
      <c r="BT66" s="102"/>
      <c r="BU66" s="102"/>
      <c r="BV66" s="102"/>
      <c r="BW66" s="206"/>
      <c r="BX66" s="206"/>
      <c r="BY66" s="102"/>
      <c r="BZ66" s="206"/>
      <c r="CA66" s="206"/>
      <c r="CB66" s="206"/>
      <c r="CC66" s="206"/>
      <c r="CD66" s="206"/>
      <c r="CE66" s="206"/>
    </row>
    <row r="67" spans="1:83" ht="9" customHeight="1" x14ac:dyDescent="0.25">
      <c r="A67" s="45"/>
      <c r="B67" s="45"/>
      <c r="C67" s="45"/>
      <c r="D67" s="45"/>
      <c r="E67" s="45"/>
      <c r="F67" s="45"/>
      <c r="G67" s="45"/>
      <c r="H67" s="45"/>
      <c r="I67" s="102"/>
      <c r="J67" s="102"/>
      <c r="K67" s="206"/>
      <c r="L67" s="206"/>
      <c r="M67" s="206"/>
      <c r="N67" s="206"/>
      <c r="O67" s="206"/>
      <c r="P67" s="206"/>
      <c r="Q67" s="206"/>
      <c r="R67" s="206"/>
      <c r="S67" s="206"/>
      <c r="T67" s="206"/>
      <c r="U67" s="206"/>
      <c r="V67" s="206"/>
      <c r="W67" s="206"/>
      <c r="X67" s="206"/>
      <c r="Y67" s="206"/>
      <c r="Z67" s="206"/>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102"/>
      <c r="BS67" s="102"/>
      <c r="BT67" s="102"/>
      <c r="BU67" s="102"/>
      <c r="BV67" s="102"/>
      <c r="BW67" s="206"/>
      <c r="BX67" s="206"/>
      <c r="BY67" s="102"/>
      <c r="BZ67" s="206"/>
      <c r="CA67" s="206"/>
      <c r="CB67" s="206"/>
      <c r="CC67" s="206"/>
      <c r="CD67" s="206"/>
      <c r="CE67" s="206"/>
    </row>
    <row r="68" spans="1:83" ht="9" customHeight="1" x14ac:dyDescent="0.25">
      <c r="A68" s="45"/>
      <c r="B68" s="45"/>
      <c r="C68" s="45"/>
      <c r="D68" s="45"/>
      <c r="E68" s="45"/>
      <c r="F68" s="45"/>
      <c r="G68" s="45"/>
      <c r="H68" s="45"/>
      <c r="I68" s="45"/>
      <c r="J68" s="45"/>
      <c r="BN68" s="45"/>
      <c r="BO68" s="45"/>
      <c r="BP68" s="45"/>
      <c r="BQ68" s="45"/>
      <c r="BR68" s="45"/>
      <c r="BS68" s="45"/>
      <c r="BT68" s="45"/>
      <c r="BU68" s="45"/>
      <c r="BV68" s="45"/>
      <c r="BY68" s="45"/>
    </row>
    <row r="69" spans="1:83" ht="9" customHeight="1" x14ac:dyDescent="0.25">
      <c r="A69" s="45"/>
      <c r="B69" s="45"/>
      <c r="C69" s="45"/>
      <c r="D69" s="45"/>
      <c r="E69" s="45"/>
      <c r="F69" s="45"/>
      <c r="G69" s="45"/>
      <c r="H69" s="45"/>
      <c r="I69" s="45"/>
      <c r="J69" s="45"/>
      <c r="BN69" s="45"/>
      <c r="BO69" s="45"/>
      <c r="BP69" s="45"/>
      <c r="BQ69" s="45"/>
      <c r="BR69" s="45"/>
      <c r="BS69" s="45"/>
      <c r="BT69" s="45"/>
      <c r="BU69" s="45"/>
      <c r="BV69" s="45"/>
      <c r="BY69" s="45"/>
    </row>
    <row r="70" spans="1:83" ht="9" customHeight="1" x14ac:dyDescent="0.25">
      <c r="A70" s="45"/>
      <c r="B70" s="45"/>
      <c r="C70" s="45"/>
      <c r="D70" s="45"/>
      <c r="E70" s="45"/>
      <c r="F70" s="45"/>
      <c r="G70" s="45"/>
      <c r="H70" s="45"/>
      <c r="I70" s="45"/>
      <c r="J70" s="45"/>
      <c r="BN70" s="45"/>
      <c r="BO70" s="45"/>
      <c r="BP70" s="45"/>
      <c r="BQ70" s="45"/>
      <c r="BR70" s="45"/>
      <c r="BS70" s="45"/>
      <c r="BT70" s="45"/>
      <c r="BU70" s="45"/>
      <c r="BV70" s="45"/>
      <c r="BY70" s="45"/>
    </row>
    <row r="71" spans="1:83" ht="9" customHeight="1" x14ac:dyDescent="0.25">
      <c r="A71" s="45"/>
      <c r="B71" s="45"/>
      <c r="C71" s="45"/>
      <c r="D71" s="45"/>
      <c r="E71" s="45"/>
      <c r="F71" s="45"/>
      <c r="G71" s="45"/>
      <c r="H71" s="45"/>
      <c r="I71" s="45"/>
      <c r="J71" s="45"/>
      <c r="BN71" s="45"/>
      <c r="BO71" s="45"/>
      <c r="BP71" s="45"/>
      <c r="BQ71" s="45"/>
      <c r="BR71" s="45"/>
      <c r="BS71" s="45"/>
      <c r="BT71" s="45"/>
      <c r="BU71" s="45"/>
      <c r="BV71" s="45"/>
      <c r="BY71" s="45"/>
    </row>
    <row r="72" spans="1:83" ht="9" customHeight="1" x14ac:dyDescent="0.25"/>
    <row r="73" spans="1:83" ht="9" customHeight="1" x14ac:dyDescent="0.25"/>
    <row r="74" spans="1:83" ht="9" customHeight="1" x14ac:dyDescent="0.25"/>
    <row r="75" spans="1:83" ht="9" customHeight="1" x14ac:dyDescent="0.25"/>
    <row r="76" spans="1:83" ht="9" customHeight="1" x14ac:dyDescent="0.25"/>
    <row r="77" spans="1:83" ht="9" customHeight="1" x14ac:dyDescent="0.25"/>
    <row r="78" spans="1:83" ht="9" customHeight="1" x14ac:dyDescent="0.25"/>
    <row r="79" spans="1:83" ht="9" customHeight="1" x14ac:dyDescent="0.25"/>
    <row r="80" spans="1:83" ht="9" customHeight="1" x14ac:dyDescent="0.25"/>
    <row r="81" ht="15.75" customHeight="1" x14ac:dyDescent="0.25"/>
    <row r="82" ht="15.75" customHeight="1" x14ac:dyDescent="0.25"/>
    <row r="83" ht="15.75" customHeight="1" x14ac:dyDescent="0.25"/>
    <row r="84" ht="15.75" customHeight="1" x14ac:dyDescent="0.25"/>
    <row r="85" ht="15.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row r="103" ht="6.75" customHeight="1" x14ac:dyDescent="0.25"/>
    <row r="104" ht="6.75" customHeight="1" x14ac:dyDescent="0.25"/>
    <row r="105" ht="6.75" customHeight="1" x14ac:dyDescent="0.25"/>
    <row r="106" ht="6.75" customHeight="1" x14ac:dyDescent="0.25"/>
    <row r="107" ht="6.75" customHeight="1" x14ac:dyDescent="0.25"/>
    <row r="108" ht="6.75" customHeight="1" x14ac:dyDescent="0.25"/>
    <row r="109" ht="6.75" customHeight="1" x14ac:dyDescent="0.25"/>
    <row r="110" ht="6.75" customHeight="1" x14ac:dyDescent="0.25"/>
  </sheetData>
  <sheetProtection algorithmName="SHA-512" hashValue="cuTtm6ouI5I6MmGRXqhI3W3ma8xPTe/mVlR70c5QNst0mY7Ufyvv4ekShRUSqcb10kNCwjP9lhi1NhaxHko4sw==" saltValue="ZvnVGWw7a3hnPjeQ2vLhSw==" spinCount="100000" sheet="1" objects="1" scenarios="1"/>
  <mergeCells count="124">
    <mergeCell ref="L13:T14"/>
    <mergeCell ref="X13:Z13"/>
    <mergeCell ref="AA13:AC13"/>
    <mergeCell ref="AD13:AF13"/>
    <mergeCell ref="AD16:AF16"/>
    <mergeCell ref="E34:F34"/>
    <mergeCell ref="P35:T35"/>
    <mergeCell ref="F36:H36"/>
    <mergeCell ref="BL42:BO42"/>
    <mergeCell ref="AZ42:BC42"/>
    <mergeCell ref="L16:T17"/>
    <mergeCell ref="X16:Z16"/>
    <mergeCell ref="AA16:AC16"/>
    <mergeCell ref="BG41:BJ41"/>
    <mergeCell ref="P36:T36"/>
    <mergeCell ref="AD21:AF21"/>
    <mergeCell ref="BG31:BI31"/>
    <mergeCell ref="AZ41:BC41"/>
    <mergeCell ref="BG42:BJ42"/>
    <mergeCell ref="P29:T29"/>
    <mergeCell ref="AS31:AW31"/>
    <mergeCell ref="AX55:BL56"/>
    <mergeCell ref="BQ50:BR50"/>
    <mergeCell ref="X19:Z19"/>
    <mergeCell ref="L19:T20"/>
    <mergeCell ref="D25:BS26"/>
    <mergeCell ref="BQ40:BR41"/>
    <mergeCell ref="BL40:BO41"/>
    <mergeCell ref="BQ42:BR42"/>
    <mergeCell ref="BQ44:BR44"/>
    <mergeCell ref="BQ46:BR46"/>
    <mergeCell ref="BQ48:BR48"/>
    <mergeCell ref="BL44:BO44"/>
    <mergeCell ref="F31:H31"/>
    <mergeCell ref="P31:T31"/>
    <mergeCell ref="P34:T34"/>
    <mergeCell ref="Q41:T42"/>
    <mergeCell ref="X41:AA42"/>
    <mergeCell ref="AC41:AF42"/>
    <mergeCell ref="L41:O42"/>
    <mergeCell ref="AS34:AW34"/>
    <mergeCell ref="BL48:BO48"/>
    <mergeCell ref="AZ48:BC48"/>
    <mergeCell ref="BG44:BJ44"/>
    <mergeCell ref="L54:O54"/>
    <mergeCell ref="O2:AU4"/>
    <mergeCell ref="P7:S7"/>
    <mergeCell ref="X8:Z8"/>
    <mergeCell ref="AA8:AC8"/>
    <mergeCell ref="AD8:AF8"/>
    <mergeCell ref="X11:Z11"/>
    <mergeCell ref="X9:Z9"/>
    <mergeCell ref="AA9:AC9"/>
    <mergeCell ref="AD9:AF9"/>
    <mergeCell ref="AA11:AC11"/>
    <mergeCell ref="AD11:AF11"/>
    <mergeCell ref="AP9:AR9"/>
    <mergeCell ref="AP11:AR11"/>
    <mergeCell ref="CG40:CJ40"/>
    <mergeCell ref="CG41:CG42"/>
    <mergeCell ref="CH41:CH42"/>
    <mergeCell ref="CI41:CI42"/>
    <mergeCell ref="CJ41:CJ42"/>
    <mergeCell ref="BZ41:BZ42"/>
    <mergeCell ref="BX41:BX42"/>
    <mergeCell ref="CB41:CB42"/>
    <mergeCell ref="AS37:AW37"/>
    <mergeCell ref="BV40:CB40"/>
    <mergeCell ref="CE40:CE42"/>
    <mergeCell ref="BV41:BV42"/>
    <mergeCell ref="BT40:BT42"/>
    <mergeCell ref="BZ56:BZ58"/>
    <mergeCell ref="E50:F50"/>
    <mergeCell ref="L50:O50"/>
    <mergeCell ref="Q50:T50"/>
    <mergeCell ref="X50:AA50"/>
    <mergeCell ref="AC50:AF50"/>
    <mergeCell ref="AR50:AU50"/>
    <mergeCell ref="BG50:BJ50"/>
    <mergeCell ref="AZ44:BC44"/>
    <mergeCell ref="E46:F48"/>
    <mergeCell ref="L46:O46"/>
    <mergeCell ref="Q46:T46"/>
    <mergeCell ref="X46:AA46"/>
    <mergeCell ref="AC46:AF46"/>
    <mergeCell ref="AR46:AU46"/>
    <mergeCell ref="BG46:BJ46"/>
    <mergeCell ref="L48:O48"/>
    <mergeCell ref="Q48:T48"/>
    <mergeCell ref="X48:AA48"/>
    <mergeCell ref="BL50:BO50"/>
    <mergeCell ref="AZ50:BC50"/>
    <mergeCell ref="BL46:BO46"/>
    <mergeCell ref="AZ46:BC46"/>
    <mergeCell ref="BG48:BJ48"/>
    <mergeCell ref="Q54:T54"/>
    <mergeCell ref="X54:AA54"/>
    <mergeCell ref="L44:O44"/>
    <mergeCell ref="Q44:T44"/>
    <mergeCell ref="X44:AA44"/>
    <mergeCell ref="AC44:AF44"/>
    <mergeCell ref="AC48:AF48"/>
    <mergeCell ref="AC52:AF52"/>
    <mergeCell ref="AC54:AF54"/>
    <mergeCell ref="AR64:AU64"/>
    <mergeCell ref="AC57:AF58"/>
    <mergeCell ref="AR57:AU58"/>
    <mergeCell ref="AC59:AF59"/>
    <mergeCell ref="AR59:AU59"/>
    <mergeCell ref="AR62:AU62"/>
    <mergeCell ref="AR44:AU44"/>
    <mergeCell ref="AR41:AU42"/>
    <mergeCell ref="AR52:AU52"/>
    <mergeCell ref="AR48:AU48"/>
    <mergeCell ref="AR54:AU54"/>
    <mergeCell ref="BT25:CF26"/>
    <mergeCell ref="BA5:BF8"/>
    <mergeCell ref="AS29:AW29"/>
    <mergeCell ref="AT9:AW9"/>
    <mergeCell ref="AT11:AW11"/>
    <mergeCell ref="AT13:AW13"/>
    <mergeCell ref="AT16:AW16"/>
    <mergeCell ref="AT8:AW8"/>
    <mergeCell ref="AP8:AR8"/>
  </mergeCells>
  <conditionalFormatting sqref="X19:Z19">
    <cfRule type="expression" dxfId="27" priority="42">
      <formula>$AT$16=0</formula>
    </cfRule>
  </conditionalFormatting>
  <conditionalFormatting sqref="AC48:AF48">
    <cfRule type="expression" dxfId="26" priority="1">
      <formula>$AC$46&gt;$X$46</formula>
    </cfRule>
    <cfRule type="expression" dxfId="25" priority="3">
      <formula>$AC$48&gt;$X$48</formula>
    </cfRule>
  </conditionalFormatting>
  <conditionalFormatting sqref="AC50:AF50">
    <cfRule type="expression" dxfId="24" priority="2">
      <formula>$AC$50&gt;$X$50</formula>
    </cfRule>
  </conditionalFormatting>
  <conditionalFormatting sqref="AC54:AF54">
    <cfRule type="expression" dxfId="23" priority="31">
      <formula>$AC$54&gt;$X$54</formula>
    </cfRule>
  </conditionalFormatting>
  <conditionalFormatting sqref="AR46:AU46">
    <cfRule type="cellIs" dxfId="22" priority="30" operator="lessThan">
      <formula>0</formula>
    </cfRule>
  </conditionalFormatting>
  <conditionalFormatting sqref="AX55">
    <cfRule type="containsText" dxfId="21" priority="34" operator="containsText" text="Valeur erronée dans le plan de financement">
      <formula>NOT(ISERROR(SEARCH("Valeur erronée dans le plan de financement",AX55)))</formula>
    </cfRule>
  </conditionalFormatting>
  <conditionalFormatting sqref="AZ44:BC44">
    <cfRule type="cellIs" dxfId="20" priority="35" operator="greaterThan">
      <formula>$AZ$42</formula>
    </cfRule>
  </conditionalFormatting>
  <conditionalFormatting sqref="BG44:BJ44">
    <cfRule type="cellIs" dxfId="19" priority="9" operator="greaterThan">
      <formula>$BG$42</formula>
    </cfRule>
  </conditionalFormatting>
  <conditionalFormatting sqref="BL1:BO54 BM55:BO56 BL57:BO1048576">
    <cfRule type="expression" dxfId="18" priority="43">
      <formula>$AT$13=0</formula>
    </cfRule>
  </conditionalFormatting>
  <conditionalFormatting sqref="BL42:BO50">
    <cfRule type="expression" dxfId="17" priority="49">
      <formula>$AT$13=0</formula>
    </cfRule>
  </conditionalFormatting>
  <conditionalFormatting sqref="BL44:BO44">
    <cfRule type="cellIs" dxfId="16" priority="8" operator="greaterThan">
      <formula>$BL$42</formula>
    </cfRule>
  </conditionalFormatting>
  <conditionalFormatting sqref="BQ1:BR1048576 A19:L19 U19:V19 X19 AA19:XFD19">
    <cfRule type="expression" dxfId="15" priority="36">
      <formula>$AT$16=0</formula>
    </cfRule>
  </conditionalFormatting>
  <conditionalFormatting sqref="BQ42:BR50">
    <cfRule type="expression" dxfId="14" priority="51">
      <formula>$AT$16=0</formula>
    </cfRule>
  </conditionalFormatting>
  <dataValidations count="9">
    <dataValidation type="whole" operator="lessThanOrEqual" allowBlank="1" showInputMessage="1" showErrorMessage="1" sqref="AZ44:BC44 BG44:BJ44 BL44:BO44 BQ44:BS44" xr:uid="{44CF25AE-5C6A-4C34-8CA5-6DA43E2386DF}">
      <formula1>AZ42</formula1>
    </dataValidation>
    <dataValidation type="decimal" allowBlank="1" showInputMessage="1" showErrorMessage="1" sqref="E50:F50" xr:uid="{9FD6AD1D-ED39-4C32-96C3-04DD3C028417}">
      <formula1>0.51</formula1>
      <formula2>0.55</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4:T34" xr:uid="{C85419D4-6634-44F9-8ED4-EB118CB22E4D}">
      <formula1>F38</formula1>
      <formula2>E36</formula2>
    </dataValidation>
    <dataValidation type="whole" allowBlank="1" showInputMessage="1" showErrorMessage="1" errorTitle="Arrondi" error="Merci d'indiquer une valeur strictement inférieur au droit à prêt construction._x000a_" sqref="AW46" xr:uid="{CAED27B3-1E13-42BA-83F3-ADFAA4FEDD62}">
      <formula1>0</formula1>
      <formula2>MAX(AQ46)</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1:T32" xr:uid="{AF2A16A4-527D-421E-B979-9671309A2ED9}">
      <formula1>F36</formula1>
      <formula2>E34</formula2>
    </dataValidation>
    <dataValidation type="whole" operator="lessThanOrEqual" allowBlank="1" showInputMessage="1" showErrorMessage="1" sqref="AC54:AG54 AC48:AG48 AC50:AG50" xr:uid="{5E15490E-CBCD-42A4-9AA0-149C69DF0EB6}">
      <formula1>X48</formula1>
    </dataValidation>
    <dataValidation type="whole" operator="lessThanOrEqual" allowBlank="1" showInputMessage="1" showErrorMessage="1" sqref="AH50" xr:uid="{B40F9C16-2EEF-4FF3-B155-6F09CF062C6A}">
      <formula1>AB50</formula1>
    </dataValidation>
    <dataValidation type="whole" allowBlank="1" showInputMessage="1" showErrorMessage="1" sqref="AG46" xr:uid="{8B12184E-1B66-4909-803D-33029147E2FD}">
      <formula1>0</formula1>
      <formula2>$X$46-#REF!</formula2>
    </dataValidation>
    <dataValidation type="whole" allowBlank="1" showInputMessage="1" showErrorMessage="1" sqref="AC46:AF46" xr:uid="{405B39DE-64D6-419C-A372-4A06659C7AFF}">
      <formula1>0</formula1>
      <formula2>$X$46</formula2>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14750F8-F6C7-4BA6-BBD5-CC8DA8590095}">
          <x14:formula1>
            <xm:f>Taux!$C$20:$C$21</xm:f>
          </x14:formula1>
          <xm:sqref>BE50 AX50</xm:sqref>
        </x14:dataValidation>
        <x14:dataValidation type="list" allowBlank="1" showInputMessage="1" showErrorMessage="1" xr:uid="{9253BB1F-BDEF-4AE2-A6FF-BD0E2B357710}">
          <x14:formula1>
            <xm:f>Taux!$A$1:$A$5</xm:f>
          </x14:formula1>
          <xm:sqref>P7:S7</xm:sqref>
        </x14:dataValidation>
        <x14:dataValidation type="list" allowBlank="1" showInputMessage="1" showErrorMessage="1" xr:uid="{D522C022-7F55-4EC0-AE2C-DABEE4C293E3}">
          <x14:formula1>
            <xm:f>Taux!$B$20:$B$21</xm:f>
          </x14:formula1>
          <xm:sqref>X19 P24:S24 AD21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8100-1DB2-415D-85FD-B060A10B5D0C}">
  <dimension ref="A1:CK110"/>
  <sheetViews>
    <sheetView showGridLines="0" zoomScaleNormal="100" workbookViewId="0">
      <selection activeCell="C4" sqref="C4"/>
    </sheetView>
  </sheetViews>
  <sheetFormatPr baseColWidth="10" defaultColWidth="11.42578125" defaultRowHeight="15" outlineLevelCol="1" x14ac:dyDescent="0.25"/>
  <cols>
    <col min="1" max="2" width="1.7109375" style="46" customWidth="1"/>
    <col min="3" max="3" width="1.42578125" style="46" customWidth="1"/>
    <col min="4" max="4" width="1.7109375" style="46" customWidth="1"/>
    <col min="5" max="6" width="4.85546875" style="46" customWidth="1"/>
    <col min="7" max="7" width="1.28515625" style="46" customWidth="1"/>
    <col min="8" max="8" width="2.85546875" style="46" customWidth="1"/>
    <col min="9" max="9" width="3.42578125" style="46" customWidth="1"/>
    <col min="10" max="10" width="2.85546875" style="46" customWidth="1"/>
    <col min="11" max="11" width="4.28515625" style="46" customWidth="1"/>
    <col min="12" max="12" width="3.7109375" style="46" customWidth="1"/>
    <col min="13" max="13" width="2.42578125" style="46" customWidth="1"/>
    <col min="14" max="15" width="3.7109375" style="46" customWidth="1"/>
    <col min="16" max="16" width="2.7109375" style="46" customWidth="1"/>
    <col min="17" max="19" width="3.28515625" style="46" customWidth="1"/>
    <col min="20" max="20" width="4" style="46" customWidth="1"/>
    <col min="21" max="21" width="11.42578125" style="77" hidden="1" customWidth="1"/>
    <col min="22" max="22" width="10.7109375" style="77" hidden="1" customWidth="1"/>
    <col min="23" max="23" width="2.42578125" style="77" customWidth="1"/>
    <col min="24" max="24" width="3.28515625" style="46" customWidth="1"/>
    <col min="25" max="25" width="4" style="46" customWidth="1"/>
    <col min="26" max="32" width="3.28515625" style="46" customWidth="1"/>
    <col min="33" max="33" width="5.42578125" style="46" hidden="1" customWidth="1"/>
    <col min="34" max="34" width="11" style="46" hidden="1" customWidth="1"/>
    <col min="35" max="36" width="18.5703125" style="77" hidden="1" customWidth="1"/>
    <col min="37" max="41" width="10.7109375" style="77" hidden="1" customWidth="1"/>
    <col min="42" max="42" width="4.42578125" style="77" customWidth="1"/>
    <col min="43" max="43" width="1.28515625" style="77" customWidth="1"/>
    <col min="44" max="44" width="4.140625" style="46" customWidth="1"/>
    <col min="45" max="45" width="2.28515625" style="46" customWidth="1"/>
    <col min="46" max="46" width="4" style="46" customWidth="1"/>
    <col min="47" max="47" width="3.28515625" style="46" customWidth="1"/>
    <col min="48" max="48" width="1.85546875" style="46" customWidth="1"/>
    <col min="49" max="49" width="2.7109375" style="46" customWidth="1"/>
    <col min="50" max="50" width="3.42578125" style="46" customWidth="1"/>
    <col min="51" max="51" width="0.7109375" style="46" customWidth="1"/>
    <col min="52" max="52" width="3.28515625" style="46" customWidth="1"/>
    <col min="53" max="53" width="3.7109375" style="46" customWidth="1"/>
    <col min="54" max="54" width="3" style="46" customWidth="1"/>
    <col min="55" max="55" width="3.28515625" style="46" customWidth="1"/>
    <col min="56" max="56" width="1.42578125" style="46" customWidth="1"/>
    <col min="57" max="57" width="2.5703125" style="46" customWidth="1"/>
    <col min="58" max="58" width="0.7109375" style="46" customWidth="1"/>
    <col min="59" max="61" width="4" style="46" customWidth="1"/>
    <col min="62" max="62" width="2.85546875" style="46" customWidth="1"/>
    <col min="63" max="63" width="1.140625" style="46" customWidth="1"/>
    <col min="64" max="64" width="2.28515625" style="46" customWidth="1"/>
    <col min="65" max="65" width="2.85546875" style="46" customWidth="1"/>
    <col min="66" max="67" width="3.42578125" style="46" customWidth="1"/>
    <col min="68" max="68" width="1.140625" style="46" customWidth="1"/>
    <col min="69" max="69" width="7.28515625" style="46" customWidth="1"/>
    <col min="70" max="70" width="5.5703125" style="46" customWidth="1"/>
    <col min="71" max="71" width="6.5703125" style="46" customWidth="1"/>
    <col min="72" max="72" width="12.7109375" style="46" hidden="1" customWidth="1" outlineLevel="1"/>
    <col min="73" max="73" width="2.42578125" style="46" hidden="1" customWidth="1" outlineLevel="1"/>
    <col min="74" max="74" width="12.7109375" style="46" hidden="1" customWidth="1" outlineLevel="1"/>
    <col min="75" max="75" width="1.5703125" style="46" hidden="1" customWidth="1" outlineLevel="1"/>
    <col min="76" max="76" width="17.85546875" style="46" hidden="1" customWidth="1" outlineLevel="1"/>
    <col min="77" max="77" width="2.85546875" style="46" hidden="1" customWidth="1" outlineLevel="1"/>
    <col min="78" max="78" width="17.85546875" style="46" hidden="1" customWidth="1" outlineLevel="1"/>
    <col min="79" max="79" width="2.140625" style="46" hidden="1" customWidth="1" outlineLevel="1"/>
    <col min="80" max="80" width="15.140625" style="46" hidden="1" customWidth="1" outlineLevel="1"/>
    <col min="81" max="81" width="2.28515625" style="46" hidden="1" customWidth="1" outlineLevel="1"/>
    <col min="82" max="82" width="3.85546875" style="46" hidden="1" customWidth="1" outlineLevel="1"/>
    <col min="83" max="83" width="13.85546875" style="46" hidden="1" customWidth="1" outlineLevel="1"/>
    <col min="84" max="84" width="3.28515625" style="46" hidden="1" customWidth="1" outlineLevel="1"/>
    <col min="85" max="85" width="13.5703125" style="46" hidden="1" customWidth="1" outlineLevel="1"/>
    <col min="86" max="86" width="8.85546875" style="46" hidden="1" customWidth="1" outlineLevel="1"/>
    <col min="87" max="87" width="11.28515625" style="46" hidden="1" customWidth="1" outlineLevel="1"/>
    <col min="88" max="88" width="14.7109375" style="46" hidden="1" customWidth="1" outlineLevel="1"/>
    <col min="89" max="89" width="11.42578125" style="46" collapsed="1"/>
    <col min="90" max="16384" width="11.42578125" style="46"/>
  </cols>
  <sheetData>
    <row r="1" spans="1:82" ht="17.25" customHeight="1" x14ac:dyDescent="0.25">
      <c r="A1" s="44"/>
      <c r="B1" s="44"/>
      <c r="C1" s="45"/>
      <c r="D1" s="45"/>
      <c r="E1" s="45"/>
      <c r="F1" s="45"/>
      <c r="G1" s="45"/>
      <c r="H1" s="45"/>
      <c r="I1" s="45"/>
      <c r="J1" s="45"/>
      <c r="K1" s="364" t="s">
        <v>123</v>
      </c>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4"/>
      <c r="AV1" s="364"/>
      <c r="AW1" s="364"/>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row>
    <row r="2" spans="1:82" ht="6" customHeight="1" x14ac:dyDescent="0.25">
      <c r="A2" s="44"/>
      <c r="B2" s="44"/>
      <c r="C2" s="45"/>
      <c r="D2" s="45"/>
      <c r="E2" s="45"/>
      <c r="F2" s="45"/>
      <c r="G2" s="45"/>
      <c r="H2" s="45"/>
      <c r="I2" s="45"/>
      <c r="J2" s="45"/>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249"/>
      <c r="AY2" s="249"/>
      <c r="AZ2" s="45"/>
      <c r="BA2" s="45"/>
      <c r="BB2" s="45"/>
      <c r="BC2" s="45"/>
      <c r="BD2" s="45"/>
      <c r="BE2" s="45"/>
      <c r="BF2" s="45"/>
      <c r="BG2" s="45"/>
      <c r="BH2" s="45"/>
      <c r="BQ2" s="27"/>
      <c r="BR2" s="27"/>
      <c r="BS2" s="45"/>
      <c r="BT2" s="45"/>
      <c r="BU2" s="45"/>
      <c r="BV2" s="45"/>
      <c r="BW2" s="45"/>
      <c r="BX2" s="45"/>
      <c r="BY2" s="45"/>
      <c r="BZ2" s="45"/>
      <c r="CA2" s="45"/>
      <c r="CB2" s="45"/>
      <c r="CC2" s="45"/>
      <c r="CD2" s="45"/>
    </row>
    <row r="3" spans="1:82" ht="9.75" customHeight="1" x14ac:dyDescent="0.25">
      <c r="A3" s="44"/>
      <c r="B3" s="44"/>
      <c r="C3" s="69" t="s">
        <v>140</v>
      </c>
      <c r="D3" s="45"/>
      <c r="E3" s="45"/>
      <c r="F3" s="45"/>
      <c r="G3" s="45"/>
      <c r="H3" s="45"/>
      <c r="I3" s="45"/>
      <c r="J3" s="45"/>
      <c r="K3" s="365" t="s">
        <v>124</v>
      </c>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45"/>
      <c r="BA3" s="45"/>
      <c r="BB3" s="45"/>
      <c r="BC3" s="45"/>
      <c r="BD3" s="45"/>
      <c r="BE3" s="45"/>
      <c r="BF3" s="45"/>
      <c r="BG3" s="45"/>
      <c r="BH3" s="45"/>
      <c r="BS3" s="45"/>
      <c r="BT3" s="45"/>
      <c r="BU3" s="45"/>
      <c r="BV3" s="45"/>
      <c r="BW3" s="45"/>
      <c r="BX3" s="45"/>
      <c r="BY3" s="45"/>
      <c r="BZ3" s="45"/>
      <c r="CA3" s="45"/>
      <c r="CB3" s="45"/>
      <c r="CC3" s="45"/>
      <c r="CD3" s="45"/>
    </row>
    <row r="4" spans="1:82" ht="18.75" customHeight="1" x14ac:dyDescent="0.25">
      <c r="A4" s="44"/>
      <c r="B4" s="44"/>
      <c r="C4" s="102"/>
      <c r="D4" s="102"/>
      <c r="E4" s="102"/>
      <c r="F4" s="102"/>
      <c r="G4" s="102"/>
      <c r="H4" s="102"/>
      <c r="I4" s="102"/>
      <c r="J4" s="102"/>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45"/>
      <c r="BA4" s="45"/>
      <c r="BB4" s="45"/>
      <c r="BC4" s="45"/>
      <c r="BD4" s="45"/>
      <c r="BE4" s="45"/>
      <c r="BF4" s="45"/>
      <c r="BG4" s="45"/>
      <c r="BH4" s="45"/>
      <c r="BS4" s="45"/>
      <c r="BW4" s="45"/>
      <c r="BX4" s="45"/>
      <c r="BZ4" s="45"/>
      <c r="CA4" s="45"/>
      <c r="CB4" s="45"/>
      <c r="CC4" s="45"/>
      <c r="CD4" s="45"/>
    </row>
    <row r="5" spans="1:82" ht="9.75" customHeight="1" thickBot="1" x14ac:dyDescent="0.3">
      <c r="A5" s="44"/>
      <c r="B5" s="44"/>
      <c r="C5" s="102"/>
      <c r="D5" s="149"/>
      <c r="E5" s="149"/>
      <c r="F5" s="149"/>
      <c r="G5" s="149"/>
      <c r="H5" s="149"/>
      <c r="I5" s="149"/>
      <c r="J5" s="102"/>
      <c r="K5" s="120"/>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25"/>
      <c r="AS5" s="25"/>
      <c r="AT5" s="25"/>
      <c r="AU5" s="25"/>
      <c r="AV5" s="25"/>
      <c r="AW5" s="26"/>
      <c r="AX5" s="248"/>
      <c r="AY5" s="127"/>
      <c r="AZ5" s="127"/>
      <c r="BA5" s="255" t="s">
        <v>14</v>
      </c>
      <c r="BB5" s="255"/>
      <c r="BC5" s="255"/>
      <c r="BD5" s="255"/>
      <c r="BE5" s="255"/>
      <c r="BF5" s="255"/>
      <c r="BS5" s="45"/>
      <c r="BT5" s="45"/>
      <c r="BU5" s="45"/>
      <c r="BV5" s="45"/>
      <c r="BW5" s="45"/>
      <c r="BX5" s="45"/>
      <c r="BY5" s="45"/>
      <c r="BZ5" s="45"/>
      <c r="CA5" s="45"/>
      <c r="CB5" s="45"/>
      <c r="CC5" s="45"/>
      <c r="CD5" s="45"/>
    </row>
    <row r="6" spans="1:82" ht="7.5" customHeight="1" x14ac:dyDescent="0.25">
      <c r="A6" s="44"/>
      <c r="B6" s="44"/>
      <c r="C6" s="102"/>
      <c r="D6" s="149"/>
      <c r="E6" s="149"/>
      <c r="F6" s="149"/>
      <c r="G6" s="149"/>
      <c r="H6" s="149"/>
      <c r="I6" s="149"/>
      <c r="J6" s="102"/>
      <c r="K6" s="140"/>
      <c r="L6" s="113"/>
      <c r="M6" s="113"/>
      <c r="N6" s="113"/>
      <c r="O6" s="113"/>
      <c r="P6" s="113"/>
      <c r="Q6" s="113"/>
      <c r="R6" s="113"/>
      <c r="S6" s="113"/>
      <c r="T6" s="113"/>
      <c r="U6" s="114"/>
      <c r="V6" s="114"/>
      <c r="W6" s="114"/>
      <c r="X6" s="115"/>
      <c r="Y6" s="115"/>
      <c r="Z6" s="115"/>
      <c r="AA6" s="115"/>
      <c r="AB6" s="115"/>
      <c r="AC6" s="115"/>
      <c r="AD6" s="115"/>
      <c r="AE6" s="115"/>
      <c r="AF6" s="115"/>
      <c r="AG6" s="115"/>
      <c r="AH6" s="115"/>
      <c r="AI6" s="114"/>
      <c r="AJ6" s="114"/>
      <c r="AK6" s="114"/>
      <c r="AL6" s="114"/>
      <c r="AM6" s="114"/>
      <c r="AN6" s="114"/>
      <c r="AO6" s="114"/>
      <c r="AP6" s="114"/>
      <c r="AQ6" s="114"/>
      <c r="AR6" s="115"/>
      <c r="AS6" s="115"/>
      <c r="AT6" s="115"/>
      <c r="AU6" s="115"/>
      <c r="AV6" s="115"/>
      <c r="AW6" s="115"/>
      <c r="AX6" s="127"/>
      <c r="AY6" s="127"/>
      <c r="AZ6" s="127"/>
      <c r="BA6" s="255"/>
      <c r="BB6" s="255"/>
      <c r="BC6" s="255"/>
      <c r="BD6" s="255"/>
      <c r="BE6" s="255"/>
      <c r="BF6" s="255"/>
      <c r="BS6" s="45"/>
      <c r="BT6" s="45"/>
      <c r="BU6" s="45"/>
      <c r="BV6" s="45"/>
      <c r="BW6" s="45"/>
      <c r="BX6" s="45"/>
      <c r="BY6" s="45"/>
      <c r="BZ6" s="45"/>
      <c r="CA6" s="45"/>
      <c r="CB6" s="45"/>
      <c r="CC6" s="45"/>
      <c r="CD6" s="45"/>
    </row>
    <row r="7" spans="1:82" ht="14.25" customHeight="1" x14ac:dyDescent="0.25">
      <c r="A7" s="44"/>
      <c r="B7" s="44"/>
      <c r="C7" s="102"/>
      <c r="D7" s="149"/>
      <c r="E7" s="149"/>
      <c r="F7" s="149"/>
      <c r="G7" s="149"/>
      <c r="H7" s="149"/>
      <c r="I7" s="149"/>
      <c r="J7" s="102"/>
      <c r="K7" s="21"/>
      <c r="L7" s="20" t="s">
        <v>1</v>
      </c>
      <c r="M7" s="20"/>
      <c r="N7" s="18"/>
      <c r="O7" s="18"/>
      <c r="P7" s="322" t="s">
        <v>11</v>
      </c>
      <c r="Q7" s="323"/>
      <c r="R7" s="323"/>
      <c r="S7" s="324"/>
      <c r="T7" s="47"/>
      <c r="U7" s="73"/>
      <c r="V7" s="73"/>
      <c r="W7" s="73"/>
      <c r="X7" s="19"/>
      <c r="Y7" s="19"/>
      <c r="Z7" s="19"/>
      <c r="AA7" s="19"/>
      <c r="AB7" s="19"/>
      <c r="AC7" s="19"/>
      <c r="AD7" s="19"/>
      <c r="AE7" s="19"/>
      <c r="AF7" s="19"/>
      <c r="AG7" s="19"/>
      <c r="AH7" s="19"/>
      <c r="AI7" s="72"/>
      <c r="AJ7" s="72"/>
      <c r="AK7" s="72"/>
      <c r="AL7" s="72"/>
      <c r="AM7" s="72"/>
      <c r="AN7" s="72"/>
      <c r="AO7" s="72"/>
      <c r="AP7" s="72"/>
      <c r="AQ7" s="72"/>
      <c r="AR7" s="19"/>
      <c r="AS7" s="19"/>
      <c r="AT7" s="19"/>
      <c r="AU7" s="19"/>
      <c r="AV7" s="19"/>
      <c r="AW7" s="19"/>
      <c r="AX7" s="127"/>
      <c r="AY7" s="127"/>
      <c r="AZ7" s="127"/>
      <c r="BA7" s="255"/>
      <c r="BB7" s="255"/>
      <c r="BC7" s="255"/>
      <c r="BD7" s="255"/>
      <c r="BE7" s="255"/>
      <c r="BF7" s="255"/>
      <c r="BS7" s="45"/>
      <c r="BT7" s="45"/>
      <c r="BU7" s="45"/>
      <c r="BV7" s="45"/>
      <c r="BW7" s="45"/>
      <c r="BX7" s="45"/>
      <c r="BY7" s="45"/>
      <c r="BZ7" s="45"/>
      <c r="CA7" s="45"/>
      <c r="CB7" s="45"/>
      <c r="CC7" s="45"/>
      <c r="CD7" s="45"/>
    </row>
    <row r="8" spans="1:82" ht="13.5" customHeight="1" thickBot="1" x14ac:dyDescent="0.3">
      <c r="A8" s="44"/>
      <c r="B8" s="44"/>
      <c r="C8" s="102"/>
      <c r="D8" s="149"/>
      <c r="E8" s="149"/>
      <c r="F8" s="149"/>
      <c r="G8" s="149"/>
      <c r="H8" s="149"/>
      <c r="I8" s="149"/>
      <c r="J8" s="102"/>
      <c r="K8" s="21"/>
      <c r="L8" s="21"/>
      <c r="M8" s="21"/>
      <c r="N8" s="21"/>
      <c r="O8" s="21"/>
      <c r="P8" s="21"/>
      <c r="Q8" s="21"/>
      <c r="R8" s="21"/>
      <c r="S8" s="21"/>
      <c r="T8" s="21"/>
      <c r="U8" s="72"/>
      <c r="V8" s="72"/>
      <c r="W8" s="72"/>
      <c r="X8" s="325" t="s">
        <v>3</v>
      </c>
      <c r="Y8" s="325"/>
      <c r="Z8" s="325"/>
      <c r="AA8" s="325" t="s">
        <v>4</v>
      </c>
      <c r="AB8" s="325"/>
      <c r="AC8" s="325"/>
      <c r="AD8" s="325" t="s">
        <v>5</v>
      </c>
      <c r="AE8" s="325"/>
      <c r="AF8" s="325"/>
      <c r="AG8" s="222"/>
      <c r="AH8" s="222"/>
      <c r="AJ8" s="107"/>
      <c r="AK8" s="107"/>
      <c r="AL8" s="107"/>
      <c r="AM8" s="107"/>
      <c r="AN8" s="107"/>
      <c r="AO8" s="107"/>
      <c r="AP8" s="269" t="s">
        <v>6</v>
      </c>
      <c r="AQ8" s="269"/>
      <c r="AR8" s="269"/>
      <c r="AS8" s="110"/>
      <c r="AT8" s="268" t="s">
        <v>7</v>
      </c>
      <c r="AU8" s="268"/>
      <c r="AV8" s="268"/>
      <c r="AW8" s="268"/>
      <c r="AX8" s="127"/>
      <c r="AY8" s="127"/>
      <c r="AZ8" s="127"/>
      <c r="BA8" s="255"/>
      <c r="BB8" s="255"/>
      <c r="BC8" s="255"/>
      <c r="BD8" s="255"/>
      <c r="BE8" s="255"/>
      <c r="BF8" s="255"/>
      <c r="BL8" s="27"/>
      <c r="BT8" s="45"/>
      <c r="BU8" s="45"/>
      <c r="BV8" s="45"/>
      <c r="BW8" s="45"/>
      <c r="BX8" s="45"/>
      <c r="BY8" s="45"/>
      <c r="BZ8" s="45"/>
      <c r="CA8" s="45"/>
      <c r="CB8" s="45"/>
      <c r="CC8" s="45"/>
      <c r="CD8" s="45"/>
    </row>
    <row r="9" spans="1:82" ht="13.5" customHeight="1" thickBot="1" x14ac:dyDescent="0.3">
      <c r="A9" s="44"/>
      <c r="B9" s="44"/>
      <c r="C9" s="102"/>
      <c r="D9" s="149"/>
      <c r="E9" s="149"/>
      <c r="F9" s="149"/>
      <c r="G9" s="149"/>
      <c r="H9" s="149"/>
      <c r="I9" s="149"/>
      <c r="J9" s="102"/>
      <c r="K9" s="21"/>
      <c r="L9" s="20" t="s">
        <v>9</v>
      </c>
      <c r="M9" s="21"/>
      <c r="N9" s="21"/>
      <c r="O9" s="21"/>
      <c r="P9" s="21"/>
      <c r="Q9" s="21"/>
      <c r="R9" s="21"/>
      <c r="S9" s="21"/>
      <c r="T9" s="21"/>
      <c r="U9" s="72"/>
      <c r="V9" s="72"/>
      <c r="W9" s="72"/>
      <c r="X9" s="329"/>
      <c r="Y9" s="330"/>
      <c r="Z9" s="331"/>
      <c r="AA9" s="329"/>
      <c r="AB9" s="330"/>
      <c r="AC9" s="331"/>
      <c r="AD9" s="332"/>
      <c r="AE9" s="332"/>
      <c r="AF9" s="332"/>
      <c r="AG9" s="223"/>
      <c r="AH9" s="223"/>
      <c r="AI9" s="70"/>
      <c r="AJ9" s="109"/>
      <c r="AK9" s="109"/>
      <c r="AL9" s="109"/>
      <c r="AM9" s="109"/>
      <c r="AN9" s="109"/>
      <c r="AO9" s="109"/>
      <c r="AP9" s="329"/>
      <c r="AQ9" s="330"/>
      <c r="AR9" s="331"/>
      <c r="AT9" s="259">
        <f>SUM(X9:AP9)</f>
        <v>0</v>
      </c>
      <c r="AU9" s="260"/>
      <c r="AV9" s="260"/>
      <c r="AW9" s="261"/>
      <c r="AX9" s="127"/>
      <c r="AY9" s="127"/>
      <c r="AZ9" s="127"/>
      <c r="BA9" s="127"/>
      <c r="BB9" s="127"/>
      <c r="BC9" s="127"/>
      <c r="BT9" s="45"/>
      <c r="BU9" s="45"/>
      <c r="BV9" s="45"/>
      <c r="BW9" s="45"/>
      <c r="BX9" s="45"/>
      <c r="BY9" s="45"/>
      <c r="BZ9" s="45"/>
      <c r="CA9" s="45"/>
      <c r="CB9" s="45"/>
      <c r="CC9" s="45"/>
      <c r="CD9" s="45"/>
    </row>
    <row r="10" spans="1:82" ht="8.25" customHeight="1" thickBot="1" x14ac:dyDescent="0.3">
      <c r="A10" s="44"/>
      <c r="B10" s="44"/>
      <c r="C10" s="102"/>
      <c r="D10" s="149"/>
      <c r="E10" s="149"/>
      <c r="F10" s="149"/>
      <c r="G10" s="149"/>
      <c r="H10" s="149"/>
      <c r="I10" s="149"/>
      <c r="J10" s="102"/>
      <c r="K10" s="21"/>
      <c r="L10" s="121"/>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T10" s="22"/>
      <c r="AU10" s="22"/>
      <c r="AV10" s="22"/>
      <c r="AW10" s="22"/>
      <c r="AX10" s="127"/>
      <c r="AY10" s="127"/>
      <c r="AZ10" s="127"/>
      <c r="BA10" s="127"/>
      <c r="BB10" s="127"/>
      <c r="BC10" s="127"/>
      <c r="BT10" s="45"/>
      <c r="BU10" s="45"/>
      <c r="BV10" s="45"/>
      <c r="BW10" s="45"/>
      <c r="BX10" s="45"/>
      <c r="BY10" s="45"/>
      <c r="BZ10" s="45"/>
      <c r="CA10" s="45"/>
      <c r="CB10" s="45"/>
      <c r="CC10" s="45"/>
      <c r="CD10" s="45"/>
    </row>
    <row r="11" spans="1:82" ht="15" customHeight="1" thickBot="1" x14ac:dyDescent="0.3">
      <c r="A11" s="44"/>
      <c r="B11" s="44"/>
      <c r="C11" s="102"/>
      <c r="D11" s="149"/>
      <c r="E11" s="149"/>
      <c r="F11" s="149"/>
      <c r="G11" s="149"/>
      <c r="H11" s="149"/>
      <c r="I11" s="149"/>
      <c r="J11" s="102"/>
      <c r="K11" s="21"/>
      <c r="L11" s="20" t="s">
        <v>8</v>
      </c>
      <c r="M11" s="21"/>
      <c r="N11" s="21"/>
      <c r="O11" s="21"/>
      <c r="P11" s="21"/>
      <c r="Q11" s="21"/>
      <c r="R11" s="21"/>
      <c r="S11" s="21"/>
      <c r="T11" s="21"/>
      <c r="U11" s="72"/>
      <c r="V11" s="72"/>
      <c r="W11" s="72"/>
      <c r="X11" s="326"/>
      <c r="Y11" s="327"/>
      <c r="Z11" s="328"/>
      <c r="AA11" s="326"/>
      <c r="AB11" s="327"/>
      <c r="AC11" s="328"/>
      <c r="AD11" s="333"/>
      <c r="AE11" s="333"/>
      <c r="AF11" s="333"/>
      <c r="AG11" s="78"/>
      <c r="AH11" s="78"/>
      <c r="AI11" s="70"/>
      <c r="AJ11" s="108"/>
      <c r="AK11" s="108"/>
      <c r="AL11" s="108"/>
      <c r="AM11" s="108"/>
      <c r="AN11" s="108"/>
      <c r="AO11" s="108"/>
      <c r="AP11" s="326"/>
      <c r="AQ11" s="327"/>
      <c r="AR11" s="328"/>
      <c r="AT11" s="262">
        <f>SUM(X11:AP11)</f>
        <v>0</v>
      </c>
      <c r="AU11" s="263"/>
      <c r="AV11" s="263"/>
      <c r="AW11" s="264"/>
      <c r="AX11" s="111"/>
      <c r="AY11" s="111"/>
      <c r="AZ11" s="111"/>
      <c r="BA11" s="111"/>
      <c r="BB11" s="19"/>
      <c r="BT11" s="45"/>
      <c r="BU11" s="45"/>
      <c r="BV11" s="45"/>
      <c r="BW11" s="45"/>
      <c r="BX11" s="45"/>
      <c r="BY11" s="45"/>
      <c r="BZ11" s="45"/>
      <c r="CA11" s="45"/>
      <c r="CB11" s="45"/>
      <c r="CC11" s="45"/>
      <c r="CD11" s="45"/>
    </row>
    <row r="12" spans="1:82" ht="8.25" customHeight="1" thickBot="1" x14ac:dyDescent="0.3">
      <c r="A12" s="44"/>
      <c r="B12" s="44"/>
      <c r="C12" s="102"/>
      <c r="D12" s="149"/>
      <c r="E12" s="149"/>
      <c r="F12" s="149"/>
      <c r="G12" s="149"/>
      <c r="H12" s="149"/>
      <c r="I12" s="149"/>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T12" s="78"/>
      <c r="AU12" s="78"/>
      <c r="AV12" s="23"/>
      <c r="AW12" s="79"/>
      <c r="AX12" s="41"/>
      <c r="AY12" s="41"/>
      <c r="AZ12" s="41"/>
      <c r="BA12" s="41"/>
      <c r="BB12" s="19"/>
      <c r="BM12" s="45"/>
      <c r="BN12" s="45"/>
      <c r="BO12" s="45"/>
      <c r="BP12" s="45"/>
      <c r="BQ12" s="45"/>
      <c r="BR12" s="45"/>
      <c r="BS12" s="45"/>
      <c r="BT12" s="45"/>
      <c r="BU12" s="45"/>
      <c r="BV12" s="45"/>
      <c r="BW12" s="45"/>
      <c r="BX12" s="45"/>
      <c r="BY12" s="45"/>
      <c r="BZ12" s="45"/>
      <c r="CA12" s="45"/>
      <c r="CB12" s="45"/>
      <c r="CC12" s="45"/>
      <c r="CD12" s="45"/>
    </row>
    <row r="13" spans="1:82" ht="14.25" customHeight="1" thickBot="1" x14ac:dyDescent="0.3">
      <c r="A13" s="44"/>
      <c r="B13" s="44"/>
      <c r="C13" s="102"/>
      <c r="D13" s="149"/>
      <c r="E13" s="149"/>
      <c r="F13" s="149"/>
      <c r="G13" s="149"/>
      <c r="H13" s="149"/>
      <c r="I13" s="149"/>
      <c r="J13" s="102"/>
      <c r="K13" s="21"/>
      <c r="L13" s="345" t="s">
        <v>72</v>
      </c>
      <c r="M13" s="345"/>
      <c r="N13" s="345"/>
      <c r="O13" s="345"/>
      <c r="P13" s="345"/>
      <c r="Q13" s="345"/>
      <c r="R13" s="345"/>
      <c r="S13" s="345"/>
      <c r="T13" s="345"/>
      <c r="U13" s="72"/>
      <c r="V13" s="72"/>
      <c r="W13" s="72"/>
      <c r="X13" s="346"/>
      <c r="Y13" s="347"/>
      <c r="Z13" s="348"/>
      <c r="AA13" s="346"/>
      <c r="AB13" s="347"/>
      <c r="AC13" s="348"/>
      <c r="AD13" s="346"/>
      <c r="AE13" s="347"/>
      <c r="AF13" s="348"/>
      <c r="AG13" s="78"/>
      <c r="AH13" s="78"/>
      <c r="AI13" s="84"/>
      <c r="AJ13" s="83"/>
      <c r="AK13" s="83"/>
      <c r="AL13" s="83"/>
      <c r="AM13" s="83"/>
      <c r="AN13" s="83"/>
      <c r="AO13" s="83"/>
      <c r="AP13" s="83"/>
      <c r="AT13" s="265">
        <f>SUM(X13:AF13)</f>
        <v>0</v>
      </c>
      <c r="AU13" s="266"/>
      <c r="AV13" s="266"/>
      <c r="AW13" s="267"/>
      <c r="AX13" s="112"/>
      <c r="AY13" s="112"/>
      <c r="AZ13" s="112"/>
      <c r="BA13" s="112"/>
      <c r="BB13" s="19"/>
      <c r="BM13" s="45"/>
      <c r="BN13" s="45"/>
      <c r="BO13" s="45"/>
      <c r="BP13" s="45"/>
      <c r="BQ13" s="45"/>
      <c r="BR13" s="45"/>
      <c r="BS13" s="45"/>
      <c r="BT13" s="45"/>
      <c r="BU13" s="45"/>
      <c r="BV13" s="45"/>
      <c r="BW13" s="45"/>
      <c r="BX13" s="45"/>
      <c r="BY13" s="45"/>
      <c r="BZ13" s="45"/>
      <c r="CA13" s="45"/>
      <c r="CB13" s="45"/>
      <c r="CC13" s="45"/>
      <c r="CD13" s="45"/>
    </row>
    <row r="14" spans="1:82" ht="10.5" customHeight="1" x14ac:dyDescent="0.25">
      <c r="A14" s="44"/>
      <c r="B14" s="44"/>
      <c r="C14" s="102"/>
      <c r="D14" s="149"/>
      <c r="E14" s="149"/>
      <c r="F14" s="149"/>
      <c r="G14" s="149"/>
      <c r="H14" s="149"/>
      <c r="I14" s="149"/>
      <c r="J14" s="102"/>
      <c r="K14" s="21"/>
      <c r="L14" s="345"/>
      <c r="M14" s="345"/>
      <c r="N14" s="345"/>
      <c r="O14" s="345"/>
      <c r="P14" s="345"/>
      <c r="Q14" s="345"/>
      <c r="R14" s="345"/>
      <c r="S14" s="345"/>
      <c r="T14" s="345"/>
      <c r="U14" s="72"/>
      <c r="V14" s="72"/>
      <c r="W14" s="72"/>
      <c r="X14" s="23"/>
      <c r="Y14" s="23"/>
      <c r="Z14" s="23"/>
      <c r="AA14" s="23"/>
      <c r="AB14" s="23"/>
      <c r="AC14" s="23"/>
      <c r="AD14" s="23"/>
      <c r="AE14" s="23"/>
      <c r="AF14" s="23"/>
      <c r="AG14" s="23"/>
      <c r="AH14" s="23"/>
      <c r="AI14" s="85"/>
      <c r="AJ14" s="85"/>
      <c r="AK14" s="85"/>
      <c r="AL14" s="85"/>
      <c r="AM14" s="85"/>
      <c r="AN14" s="85"/>
      <c r="AO14" s="85"/>
      <c r="AP14" s="85"/>
      <c r="AQ14" s="85"/>
      <c r="AT14" s="24"/>
      <c r="AU14" s="24"/>
      <c r="AV14" s="23"/>
      <c r="AW14" s="123"/>
      <c r="AX14" s="21"/>
      <c r="AY14" s="21"/>
      <c r="AZ14" s="21"/>
      <c r="BA14" s="21"/>
      <c r="BB14" s="19"/>
      <c r="BM14" s="45"/>
      <c r="BN14" s="45"/>
      <c r="BO14" s="45"/>
      <c r="BP14" s="45"/>
      <c r="BQ14" s="45"/>
      <c r="BR14" s="45"/>
      <c r="BS14" s="45"/>
      <c r="BT14" s="45"/>
      <c r="BU14" s="45"/>
      <c r="BV14" s="45"/>
      <c r="BW14" s="45"/>
      <c r="BX14" s="45"/>
      <c r="BY14" s="45"/>
      <c r="BZ14" s="45"/>
      <c r="CA14" s="45"/>
      <c r="CB14" s="45"/>
      <c r="CC14" s="45"/>
      <c r="CD14" s="45"/>
    </row>
    <row r="15" spans="1:82" ht="3.75" customHeight="1" thickBot="1" x14ac:dyDescent="0.3">
      <c r="A15" s="44"/>
      <c r="B15" s="44"/>
      <c r="C15" s="102"/>
      <c r="D15" s="102"/>
      <c r="E15" s="122"/>
      <c r="F15" s="122"/>
      <c r="G15" s="122"/>
      <c r="H15" s="122"/>
      <c r="I15" s="122"/>
      <c r="J15" s="102"/>
      <c r="K15" s="21"/>
      <c r="L15" s="148"/>
      <c r="M15" s="148"/>
      <c r="N15" s="148"/>
      <c r="O15" s="148"/>
      <c r="P15" s="148"/>
      <c r="Q15" s="148"/>
      <c r="R15" s="148"/>
      <c r="S15" s="148"/>
      <c r="T15" s="148"/>
      <c r="U15" s="72"/>
      <c r="V15" s="72"/>
      <c r="W15" s="72"/>
      <c r="X15" s="23"/>
      <c r="Y15" s="23"/>
      <c r="Z15" s="23"/>
      <c r="AA15" s="23"/>
      <c r="AB15" s="23"/>
      <c r="AC15" s="23"/>
      <c r="AD15" s="23"/>
      <c r="AE15" s="23"/>
      <c r="AF15" s="23"/>
      <c r="AG15" s="23"/>
      <c r="AH15" s="23"/>
      <c r="AI15" s="85"/>
      <c r="AJ15" s="85"/>
      <c r="AK15" s="85"/>
      <c r="AL15" s="85"/>
      <c r="AM15" s="85"/>
      <c r="AN15" s="85"/>
      <c r="AO15" s="85"/>
      <c r="AP15" s="85"/>
      <c r="AQ15" s="85"/>
      <c r="AT15" s="24"/>
      <c r="AU15" s="24"/>
      <c r="AV15" s="23"/>
      <c r="AW15" s="41"/>
      <c r="AX15" s="21"/>
      <c r="AY15" s="21"/>
      <c r="AZ15" s="21"/>
      <c r="BA15" s="21"/>
      <c r="BB15" s="19"/>
      <c r="BM15" s="45"/>
      <c r="BN15" s="45"/>
      <c r="BO15" s="45"/>
      <c r="BP15" s="45"/>
      <c r="BQ15" s="45"/>
      <c r="BR15" s="45"/>
      <c r="BS15" s="45"/>
      <c r="BT15" s="45"/>
      <c r="BU15" s="45"/>
      <c r="BV15" s="45"/>
      <c r="BW15" s="45"/>
      <c r="BX15" s="45"/>
      <c r="BY15" s="45"/>
      <c r="BZ15" s="45"/>
      <c r="CA15" s="45"/>
      <c r="CB15" s="45"/>
      <c r="CC15" s="45"/>
      <c r="CD15" s="45"/>
    </row>
    <row r="16" spans="1:82" ht="12.75" customHeight="1" thickBot="1" x14ac:dyDescent="0.3">
      <c r="A16" s="44"/>
      <c r="B16" s="44"/>
      <c r="C16" s="102"/>
      <c r="D16" s="102"/>
      <c r="E16" s="122"/>
      <c r="F16" s="122"/>
      <c r="G16" s="122"/>
      <c r="H16" s="122"/>
      <c r="I16" s="122"/>
      <c r="J16" s="102"/>
      <c r="K16" s="21"/>
      <c r="L16" s="352" t="s">
        <v>87</v>
      </c>
      <c r="M16" s="352"/>
      <c r="N16" s="352"/>
      <c r="O16" s="352"/>
      <c r="P16" s="352"/>
      <c r="Q16" s="352"/>
      <c r="R16" s="352"/>
      <c r="S16" s="352"/>
      <c r="T16" s="352"/>
      <c r="U16" s="72"/>
      <c r="V16" s="72"/>
      <c r="W16" s="72"/>
      <c r="X16" s="346"/>
      <c r="Y16" s="347"/>
      <c r="Z16" s="348"/>
      <c r="AA16" s="346"/>
      <c r="AB16" s="347"/>
      <c r="AC16" s="348"/>
      <c r="AD16" s="346"/>
      <c r="AE16" s="347"/>
      <c r="AF16" s="348"/>
      <c r="AG16" s="78"/>
      <c r="AH16" s="78"/>
      <c r="AI16" s="85"/>
      <c r="AJ16" s="85"/>
      <c r="AK16" s="85"/>
      <c r="AL16" s="85"/>
      <c r="AM16" s="85"/>
      <c r="AN16" s="85"/>
      <c r="AO16" s="85"/>
      <c r="AP16" s="85"/>
      <c r="AQ16" s="85"/>
      <c r="AT16" s="265">
        <f>SUM(X16:AF16)</f>
        <v>0</v>
      </c>
      <c r="AU16" s="266"/>
      <c r="AV16" s="266"/>
      <c r="AW16" s="267"/>
      <c r="AX16" s="21"/>
      <c r="AY16" s="21"/>
      <c r="AZ16" s="21"/>
      <c r="BA16" s="21"/>
      <c r="BB16" s="19"/>
      <c r="BM16" s="45"/>
      <c r="BN16" s="45"/>
      <c r="BO16" s="45"/>
      <c r="BP16" s="45"/>
      <c r="BQ16" s="45"/>
      <c r="BR16" s="45"/>
      <c r="BS16" s="45"/>
      <c r="BT16" s="45"/>
      <c r="BU16" s="45"/>
      <c r="BV16" s="45"/>
      <c r="BW16" s="45"/>
      <c r="BX16" s="45"/>
      <c r="BY16" s="45"/>
      <c r="BZ16" s="45"/>
      <c r="CA16" s="45"/>
      <c r="CB16" s="45"/>
      <c r="CC16" s="45"/>
      <c r="CD16" s="45"/>
    </row>
    <row r="17" spans="1:88" ht="12.75" customHeight="1" x14ac:dyDescent="0.25">
      <c r="A17" s="44"/>
      <c r="B17" s="44"/>
      <c r="C17" s="102"/>
      <c r="D17" s="102"/>
      <c r="E17" s="122"/>
      <c r="F17" s="122"/>
      <c r="G17" s="122"/>
      <c r="H17" s="122"/>
      <c r="I17" s="122"/>
      <c r="J17" s="102"/>
      <c r="K17" s="21"/>
      <c r="L17" s="352"/>
      <c r="M17" s="352"/>
      <c r="N17" s="352"/>
      <c r="O17" s="352"/>
      <c r="P17" s="352"/>
      <c r="Q17" s="352"/>
      <c r="R17" s="352"/>
      <c r="S17" s="352"/>
      <c r="T17" s="352"/>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24"/>
      <c r="AS17" s="24"/>
      <c r="AT17" s="23"/>
      <c r="AU17" s="41"/>
      <c r="AV17" s="21"/>
      <c r="AW17" s="21"/>
      <c r="AX17" s="21"/>
      <c r="AY17" s="21"/>
      <c r="AZ17" s="21"/>
      <c r="BA17" s="21"/>
      <c r="BB17" s="19"/>
      <c r="BM17" s="45"/>
      <c r="BN17" s="45"/>
      <c r="BO17" s="45"/>
      <c r="BP17" s="45"/>
      <c r="BQ17" s="45"/>
      <c r="BR17" s="45"/>
      <c r="BS17" s="45"/>
      <c r="BT17" s="45"/>
      <c r="BU17" s="45"/>
      <c r="BV17" s="45"/>
      <c r="BW17" s="45"/>
      <c r="BX17" s="45"/>
      <c r="BY17" s="45"/>
      <c r="BZ17" s="45"/>
      <c r="CA17" s="45"/>
      <c r="CB17" s="45"/>
      <c r="CC17" s="45"/>
      <c r="CD17" s="45"/>
    </row>
    <row r="18" spans="1:88" ht="5.25" customHeight="1" x14ac:dyDescent="0.25">
      <c r="A18" s="44"/>
      <c r="B18" s="44"/>
      <c r="C18" s="102"/>
      <c r="D18" s="102"/>
      <c r="E18" s="122"/>
      <c r="F18" s="122"/>
      <c r="G18" s="122"/>
      <c r="H18" s="122"/>
      <c r="I18" s="122"/>
      <c r="J18" s="102"/>
      <c r="K18" s="21"/>
      <c r="M18" s="139"/>
      <c r="N18" s="139"/>
      <c r="O18" s="139"/>
      <c r="P18" s="139"/>
      <c r="Q18" s="139"/>
      <c r="R18" s="139"/>
      <c r="S18" s="139"/>
      <c r="T18" s="139"/>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24"/>
      <c r="AS18" s="24"/>
      <c r="AT18" s="23"/>
      <c r="AU18" s="41"/>
      <c r="AV18" s="21"/>
      <c r="AW18" s="21"/>
      <c r="AX18" s="21"/>
      <c r="AY18" s="21"/>
      <c r="AZ18" s="21"/>
      <c r="BA18" s="21"/>
      <c r="BB18" s="19"/>
      <c r="BM18" s="45"/>
      <c r="BN18" s="45"/>
      <c r="BO18" s="45"/>
      <c r="BP18" s="45"/>
      <c r="BQ18" s="45"/>
      <c r="BR18" s="45"/>
      <c r="BS18" s="45"/>
      <c r="BT18" s="45"/>
      <c r="BU18" s="45"/>
      <c r="BV18" s="45"/>
      <c r="BW18" s="45"/>
      <c r="BX18" s="45"/>
      <c r="BY18" s="45"/>
      <c r="BZ18" s="45"/>
      <c r="CA18" s="45"/>
      <c r="CB18" s="45"/>
      <c r="CC18" s="45"/>
      <c r="CD18" s="45"/>
    </row>
    <row r="19" spans="1:88" s="145" customFormat="1" ht="15.75" customHeight="1" x14ac:dyDescent="0.25">
      <c r="A19" s="141"/>
      <c r="B19" s="141"/>
      <c r="C19" s="142"/>
      <c r="D19" s="142"/>
      <c r="E19" s="142"/>
      <c r="F19" s="142"/>
      <c r="G19" s="142"/>
      <c r="H19" s="142"/>
      <c r="I19" s="142"/>
      <c r="J19" s="142"/>
      <c r="K19" s="142"/>
      <c r="L19" s="337" t="s">
        <v>90</v>
      </c>
      <c r="M19" s="337"/>
      <c r="N19" s="337"/>
      <c r="O19" s="337"/>
      <c r="P19" s="337"/>
      <c r="Q19" s="337"/>
      <c r="R19" s="337"/>
      <c r="S19" s="337"/>
      <c r="T19" s="337"/>
      <c r="U19" s="143"/>
      <c r="V19" s="143"/>
      <c r="W19" s="144"/>
      <c r="X19" s="334" t="s">
        <v>76</v>
      </c>
      <c r="Y19" s="335"/>
      <c r="Z19" s="336"/>
      <c r="AA19" s="142"/>
      <c r="AB19" s="142"/>
      <c r="AC19" s="142"/>
      <c r="AD19" s="142"/>
      <c r="AE19" s="142"/>
      <c r="AF19" s="142"/>
      <c r="AG19" s="142"/>
      <c r="AH19" s="142"/>
      <c r="AI19" s="143"/>
      <c r="AJ19" s="143"/>
      <c r="AK19" s="143"/>
      <c r="AL19" s="143"/>
      <c r="AM19" s="143"/>
      <c r="AN19" s="143"/>
      <c r="AO19" s="143"/>
      <c r="AP19" s="143"/>
      <c r="AQ19" s="143"/>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row>
    <row r="20" spans="1:88" ht="15.75" customHeight="1" x14ac:dyDescent="0.25">
      <c r="A20" s="44"/>
      <c r="B20" s="44"/>
      <c r="C20" s="45"/>
      <c r="D20" s="45"/>
      <c r="E20" s="45"/>
      <c r="F20" s="45"/>
      <c r="G20" s="45"/>
      <c r="H20" s="45"/>
      <c r="I20" s="45"/>
      <c r="J20" s="45"/>
      <c r="K20" s="45"/>
      <c r="L20" s="337"/>
      <c r="M20" s="337"/>
      <c r="N20" s="337"/>
      <c r="O20" s="337"/>
      <c r="P20" s="337"/>
      <c r="Q20" s="337"/>
      <c r="R20" s="337"/>
      <c r="S20" s="337"/>
      <c r="T20" s="337"/>
      <c r="U20" s="70"/>
      <c r="V20" s="70"/>
      <c r="W20" s="70"/>
      <c r="Y20" s="45"/>
      <c r="Z20" s="45"/>
      <c r="AA20" s="45"/>
      <c r="AB20" s="45"/>
      <c r="AC20" s="45"/>
      <c r="AD20" s="45"/>
      <c r="AE20" s="45"/>
      <c r="AF20" s="45"/>
      <c r="AG20" s="45"/>
      <c r="AH20" s="45"/>
      <c r="AI20" s="70"/>
      <c r="AJ20" s="70"/>
      <c r="AK20" s="70"/>
      <c r="AL20" s="70"/>
      <c r="AM20" s="70"/>
      <c r="AN20" s="70"/>
      <c r="AO20" s="70"/>
      <c r="AP20" s="70"/>
      <c r="AQ20" s="70"/>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row>
    <row r="21" spans="1:88" ht="15.75" customHeight="1" x14ac:dyDescent="0.25">
      <c r="A21" s="44"/>
      <c r="B21" s="44"/>
      <c r="C21" s="45"/>
      <c r="D21" s="45"/>
      <c r="E21" s="45"/>
      <c r="F21" s="45"/>
      <c r="G21" s="45"/>
      <c r="H21" s="45"/>
      <c r="I21" s="45"/>
      <c r="J21" s="45"/>
      <c r="K21" s="45"/>
      <c r="L21" s="241"/>
      <c r="M21" s="241"/>
      <c r="N21" s="241"/>
      <c r="O21" s="241"/>
      <c r="P21" s="241"/>
      <c r="Q21" s="241"/>
      <c r="R21" s="241"/>
      <c r="S21" s="241"/>
      <c r="T21" s="241"/>
      <c r="U21" s="70"/>
      <c r="V21" s="70"/>
      <c r="W21" s="70"/>
      <c r="Y21" s="45"/>
      <c r="Z21" s="45"/>
      <c r="AA21" s="166" t="s">
        <v>110</v>
      </c>
      <c r="AB21" s="45"/>
      <c r="AC21" s="45"/>
      <c r="AD21" s="357" t="s">
        <v>80</v>
      </c>
      <c r="AE21" s="358"/>
      <c r="AF21" s="359"/>
      <c r="AG21" s="224"/>
      <c r="AH21" s="224"/>
      <c r="AI21" s="70"/>
      <c r="AJ21" s="70"/>
      <c r="AK21" s="70"/>
      <c r="AL21" s="70"/>
      <c r="AM21" s="70"/>
      <c r="AN21" s="70"/>
      <c r="AO21" s="70"/>
      <c r="AP21" s="70"/>
      <c r="AQ21" s="70"/>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1:88" ht="6" customHeight="1" x14ac:dyDescent="0.25">
      <c r="A22" s="44"/>
      <c r="B22" s="44"/>
      <c r="C22" s="45"/>
      <c r="D22" s="45"/>
      <c r="E22" s="45"/>
      <c r="F22" s="45"/>
      <c r="G22" s="45"/>
      <c r="H22" s="45"/>
      <c r="I22" s="45"/>
      <c r="J22" s="45"/>
      <c r="K22" s="45"/>
      <c r="L22" s="241"/>
      <c r="M22" s="241"/>
      <c r="N22" s="241"/>
      <c r="O22" s="241"/>
      <c r="P22" s="241"/>
      <c r="Q22" s="241"/>
      <c r="R22" s="241"/>
      <c r="S22" s="241"/>
      <c r="T22" s="241"/>
      <c r="U22" s="70"/>
      <c r="V22" s="70"/>
      <c r="W22" s="70"/>
      <c r="Y22" s="45"/>
      <c r="Z22" s="45"/>
      <c r="AA22" s="45"/>
      <c r="AB22" s="45"/>
      <c r="AC22" s="45"/>
      <c r="AD22" s="45"/>
      <c r="AE22" s="45"/>
      <c r="AF22" s="45"/>
      <c r="AG22" s="45"/>
      <c r="AH22" s="45"/>
      <c r="AI22" s="70"/>
      <c r="AJ22" s="70"/>
      <c r="AK22" s="70"/>
      <c r="AL22" s="70"/>
      <c r="AM22" s="70"/>
      <c r="AN22" s="70"/>
      <c r="AO22" s="70"/>
      <c r="AP22" s="70"/>
      <c r="AQ22" s="70"/>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row>
    <row r="23" spans="1:88" ht="15.75" customHeight="1" x14ac:dyDescent="0.25">
      <c r="A23" s="44"/>
      <c r="B23" s="44"/>
      <c r="C23" s="45"/>
      <c r="E23" s="45"/>
      <c r="F23" s="45"/>
      <c r="G23" s="45"/>
      <c r="H23" s="45"/>
      <c r="I23" s="45"/>
      <c r="J23" s="45"/>
      <c r="L23" s="147"/>
      <c r="M23" s="147"/>
      <c r="N23" s="147"/>
      <c r="O23" s="147"/>
      <c r="P23" s="147"/>
      <c r="Q23" s="147"/>
      <c r="R23" s="147"/>
      <c r="S23" s="147"/>
      <c r="T23" s="147"/>
      <c r="U23" s="70"/>
      <c r="V23" s="70"/>
      <c r="W23" s="70"/>
      <c r="Y23" s="45"/>
      <c r="Z23" s="45"/>
      <c r="AA23" s="45"/>
      <c r="AB23" s="45"/>
      <c r="AC23" s="45"/>
      <c r="AD23" s="45"/>
      <c r="AE23" s="45"/>
      <c r="AF23" s="45"/>
      <c r="AG23" s="45"/>
      <c r="AH23" s="45"/>
      <c r="AI23" s="70"/>
      <c r="AJ23" s="70"/>
      <c r="AK23" s="70"/>
      <c r="AL23" s="70"/>
      <c r="AM23" s="70"/>
      <c r="AN23" s="70"/>
      <c r="AO23" s="70"/>
      <c r="AP23" s="70"/>
      <c r="AQ23" s="70"/>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row>
    <row r="24" spans="1:88" ht="8.25" customHeight="1" x14ac:dyDescent="0.25">
      <c r="A24" s="44"/>
      <c r="B24" s="44"/>
      <c r="C24" s="45"/>
      <c r="D24" s="45"/>
      <c r="E24" s="45"/>
      <c r="F24" s="45"/>
      <c r="G24" s="45"/>
      <c r="H24" s="45"/>
      <c r="I24" s="45"/>
      <c r="J24" s="45"/>
      <c r="K24" s="45"/>
      <c r="L24" s="20"/>
      <c r="M24" s="20"/>
      <c r="N24" s="18"/>
      <c r="O24" s="18"/>
      <c r="P24" s="137"/>
      <c r="Q24" s="137"/>
      <c r="R24" s="137"/>
      <c r="S24" s="137"/>
      <c r="T24" s="45"/>
      <c r="U24" s="70"/>
      <c r="V24" s="70"/>
      <c r="W24" s="70"/>
      <c r="X24" s="45"/>
      <c r="Y24" s="45"/>
      <c r="Z24" s="45"/>
      <c r="AA24" s="45"/>
      <c r="AB24" s="45"/>
      <c r="AC24" s="45"/>
      <c r="AD24" s="45"/>
      <c r="AE24" s="45"/>
      <c r="AF24" s="45"/>
      <c r="AG24" s="45"/>
      <c r="AH24" s="45"/>
      <c r="AI24" s="70"/>
      <c r="AJ24" s="70"/>
      <c r="AK24" s="70"/>
      <c r="AL24" s="70"/>
      <c r="AM24" s="70"/>
      <c r="AN24" s="70"/>
      <c r="AO24" s="70"/>
      <c r="AP24" s="70"/>
      <c r="AQ24" s="70"/>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1:88" ht="7.5" customHeight="1" x14ac:dyDescent="0.25">
      <c r="A25" s="44"/>
      <c r="B25" s="44"/>
      <c r="C25" s="45"/>
      <c r="D25" s="338" t="s">
        <v>15</v>
      </c>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254" t="s">
        <v>54</v>
      </c>
      <c r="BU25" s="254"/>
      <c r="BV25" s="254"/>
      <c r="BW25" s="254"/>
      <c r="BX25" s="254"/>
      <c r="BY25" s="254"/>
      <c r="BZ25" s="254"/>
      <c r="CA25" s="254"/>
      <c r="CB25" s="254"/>
      <c r="CC25" s="254"/>
      <c r="CD25" s="254"/>
      <c r="CE25" s="254"/>
      <c r="CF25" s="226"/>
      <c r="CG25" s="226"/>
      <c r="CH25" s="226"/>
      <c r="CI25" s="226"/>
      <c r="CJ25" s="226"/>
    </row>
    <row r="26" spans="1:88" ht="7.5" customHeight="1" x14ac:dyDescent="0.25">
      <c r="A26" s="44"/>
      <c r="B26" s="44"/>
      <c r="C26" s="45"/>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254"/>
      <c r="BU26" s="254"/>
      <c r="BV26" s="254"/>
      <c r="BW26" s="254"/>
      <c r="BX26" s="254"/>
      <c r="BY26" s="254"/>
      <c r="BZ26" s="254"/>
      <c r="CA26" s="254"/>
      <c r="CB26" s="254"/>
      <c r="CC26" s="254"/>
      <c r="CD26" s="254"/>
      <c r="CE26" s="254"/>
      <c r="CF26" s="226"/>
      <c r="CG26" s="226"/>
      <c r="CH26" s="226"/>
      <c r="CI26" s="226"/>
      <c r="CJ26" s="226"/>
    </row>
    <row r="27" spans="1:88" ht="5.25" customHeight="1" x14ac:dyDescent="0.25">
      <c r="A27" s="44"/>
      <c r="B27" s="44"/>
      <c r="C27" s="45"/>
      <c r="D27" s="45"/>
      <c r="E27" s="45"/>
      <c r="F27" s="45"/>
      <c r="G27" s="45"/>
      <c r="H27" s="45"/>
      <c r="I27" s="45"/>
      <c r="J27" s="45"/>
      <c r="K27" s="45"/>
      <c r="L27" s="45"/>
      <c r="M27" s="45"/>
      <c r="N27" s="45"/>
      <c r="O27" s="45"/>
      <c r="P27" s="45"/>
      <c r="Q27" s="45"/>
      <c r="R27" s="45"/>
      <c r="S27" s="45"/>
      <c r="T27" s="45"/>
      <c r="U27" s="70"/>
      <c r="V27" s="70"/>
      <c r="W27" s="70"/>
      <c r="X27" s="45"/>
      <c r="Y27" s="45"/>
      <c r="Z27" s="45"/>
      <c r="AA27" s="45"/>
      <c r="AB27" s="45"/>
      <c r="AC27" s="45"/>
      <c r="AD27" s="45"/>
      <c r="AE27" s="45"/>
      <c r="AF27" s="45"/>
      <c r="AG27" s="45"/>
      <c r="AH27" s="45"/>
      <c r="AI27" s="70"/>
      <c r="AJ27" s="70"/>
      <c r="AK27" s="70"/>
      <c r="AL27" s="70"/>
      <c r="AM27" s="70"/>
      <c r="AN27" s="70"/>
      <c r="AO27" s="70"/>
      <c r="AP27" s="70"/>
      <c r="AQ27" s="70"/>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row>
    <row r="28" spans="1:88" ht="9.75" customHeight="1" x14ac:dyDescent="0.25">
      <c r="A28" s="44"/>
      <c r="B28" s="44"/>
      <c r="C28" s="45"/>
      <c r="D28" s="48"/>
      <c r="E28" s="48"/>
      <c r="F28" s="48"/>
      <c r="G28" s="49"/>
      <c r="H28" s="28"/>
      <c r="I28" s="28"/>
      <c r="J28" s="28"/>
      <c r="K28" s="28"/>
      <c r="L28" s="29"/>
      <c r="M28" s="29"/>
      <c r="N28" s="29"/>
      <c r="O28" s="29"/>
      <c r="P28" s="29"/>
      <c r="Q28" s="29"/>
      <c r="R28" s="29"/>
      <c r="S28" s="29"/>
      <c r="T28" s="29"/>
      <c r="U28" s="74"/>
      <c r="V28" s="74"/>
      <c r="W28" s="74"/>
      <c r="X28" s="29"/>
      <c r="Y28" s="29"/>
      <c r="Z28" s="29"/>
      <c r="AA28" s="29"/>
      <c r="AB28" s="29"/>
      <c r="AC28" s="29"/>
      <c r="AD28" s="29"/>
      <c r="AE28" s="29"/>
      <c r="AF28" s="29"/>
      <c r="AG28" s="29"/>
      <c r="AH28" s="29"/>
      <c r="AI28" s="74"/>
      <c r="AJ28" s="74"/>
      <c r="AK28" s="74"/>
      <c r="AL28" s="74"/>
      <c r="AM28" s="74"/>
      <c r="AN28" s="74"/>
      <c r="AO28" s="74"/>
      <c r="AP28" s="74"/>
      <c r="AQ28" s="74"/>
      <c r="AR28" s="29"/>
      <c r="AS28" s="29"/>
      <c r="AT28" s="29"/>
      <c r="AU28" s="29"/>
      <c r="AV28" s="29"/>
      <c r="AW28" s="29"/>
      <c r="AX28" s="29"/>
      <c r="AY28" s="29"/>
      <c r="AZ28" s="29"/>
      <c r="BA28" s="29"/>
      <c r="BB28" s="29"/>
      <c r="BC28" s="29"/>
      <c r="BD28" s="29"/>
      <c r="BE28" s="29"/>
      <c r="BF28" s="29"/>
      <c r="BG28" s="29"/>
      <c r="BH28" s="29"/>
      <c r="BI28" s="29"/>
      <c r="BJ28" s="29"/>
      <c r="BK28" s="29"/>
      <c r="BL28" s="28"/>
      <c r="BM28" s="49"/>
      <c r="BN28" s="29"/>
      <c r="BO28" s="49"/>
      <c r="BP28" s="49"/>
      <c r="BQ28" s="49"/>
      <c r="BR28" s="49"/>
      <c r="BS28" s="49"/>
      <c r="BT28" s="49"/>
      <c r="BU28" s="49"/>
      <c r="BV28" s="49"/>
      <c r="BW28" s="49"/>
      <c r="BX28" s="49"/>
      <c r="BY28" s="49"/>
      <c r="BZ28" s="49"/>
      <c r="CA28" s="49"/>
      <c r="CB28" s="49"/>
      <c r="CC28" s="49"/>
      <c r="CD28" s="49"/>
      <c r="CE28" s="48"/>
      <c r="CF28" s="48"/>
      <c r="CG28" s="48"/>
      <c r="CH28" s="48"/>
      <c r="CI28" s="48"/>
      <c r="CJ28" s="48"/>
    </row>
    <row r="29" spans="1:88" ht="12" customHeight="1" x14ac:dyDescent="0.25">
      <c r="A29" s="44"/>
      <c r="B29" s="44"/>
      <c r="C29" s="45"/>
      <c r="D29" s="49"/>
      <c r="E29" s="49"/>
      <c r="F29" s="49"/>
      <c r="G29" s="49"/>
      <c r="H29" s="28"/>
      <c r="I29" s="28"/>
      <c r="J29" s="28"/>
      <c r="K29" s="28"/>
      <c r="L29" s="28"/>
      <c r="M29" s="30"/>
      <c r="N29" s="31" t="s">
        <v>16</v>
      </c>
      <c r="O29" s="31"/>
      <c r="P29" s="256"/>
      <c r="Q29" s="257"/>
      <c r="R29" s="257"/>
      <c r="S29" s="257"/>
      <c r="T29" s="258"/>
      <c r="U29" s="231"/>
      <c r="V29" s="75"/>
      <c r="W29" s="75"/>
      <c r="X29" s="75"/>
      <c r="Y29" s="75"/>
      <c r="Z29" s="75"/>
      <c r="AA29" s="30"/>
      <c r="AB29" s="28"/>
      <c r="AC29" s="30"/>
      <c r="AD29" s="32"/>
      <c r="AE29" s="32"/>
      <c r="AF29" s="2"/>
      <c r="AG29" s="2"/>
      <c r="AH29" s="2"/>
      <c r="AI29" s="86"/>
      <c r="AJ29" s="86"/>
      <c r="AK29" s="86"/>
      <c r="AL29" s="86"/>
      <c r="AM29" s="86"/>
      <c r="AN29" s="86"/>
      <c r="AO29" s="28"/>
      <c r="AP29" s="30"/>
      <c r="AQ29" s="32" t="s">
        <v>17</v>
      </c>
      <c r="AR29" s="28"/>
      <c r="AS29" s="256"/>
      <c r="AT29" s="257"/>
      <c r="AU29" s="257"/>
      <c r="AV29" s="257"/>
      <c r="AW29" s="258"/>
      <c r="AX29" s="48"/>
      <c r="AY29" s="48"/>
      <c r="AZ29" s="48"/>
      <c r="BA29" s="232" t="str">
        <f>IF(OR($CB$46&lt;0,$CB$48&lt;0,$CB$50&lt;0,AND($AP$9=$AT$9,$CB$54&gt;$CB$44)),"Les fonds propres sont insuffisants pour respecter Prêts LLI = max 90 % du prix de revient","")</f>
        <v/>
      </c>
      <c r="BB29" s="48"/>
      <c r="BC29" s="48"/>
      <c r="BD29" s="28"/>
      <c r="BE29" s="28"/>
      <c r="BF29" s="28"/>
      <c r="BG29" s="28"/>
      <c r="BH29" s="28"/>
      <c r="BI29" s="28"/>
      <c r="BJ29" s="28"/>
      <c r="BK29" s="28"/>
      <c r="BL29" s="28"/>
      <c r="BM29" s="49"/>
      <c r="BN29" s="28"/>
      <c r="BO29" s="49"/>
      <c r="BP29" s="49"/>
      <c r="BQ29" s="49"/>
      <c r="BR29" s="49"/>
      <c r="BS29" s="49"/>
      <c r="BT29" s="49"/>
      <c r="BU29" s="49"/>
      <c r="BV29" s="49"/>
      <c r="BW29" s="49"/>
      <c r="BX29" s="49"/>
      <c r="BY29" s="49"/>
      <c r="BZ29" s="49"/>
      <c r="CA29" s="49"/>
      <c r="CB29" s="49"/>
      <c r="CC29" s="49"/>
      <c r="CD29" s="49"/>
      <c r="CE29" s="48"/>
      <c r="CF29" s="48"/>
      <c r="CG29" s="48"/>
      <c r="CH29" s="48"/>
      <c r="CI29" s="48"/>
      <c r="CJ29" s="48"/>
    </row>
    <row r="30" spans="1:88" ht="4.5" customHeight="1" x14ac:dyDescent="0.25">
      <c r="A30" s="44"/>
      <c r="B30" s="44"/>
      <c r="C30" s="45"/>
      <c r="D30" s="49"/>
      <c r="E30" s="49"/>
      <c r="F30" s="49"/>
      <c r="G30" s="49"/>
      <c r="H30" s="28"/>
      <c r="I30" s="28"/>
      <c r="J30" s="28"/>
      <c r="K30" s="28"/>
      <c r="L30" s="28"/>
      <c r="M30" s="30"/>
      <c r="N30" s="30"/>
      <c r="O30" s="30"/>
      <c r="P30" s="33"/>
      <c r="Q30" s="33"/>
      <c r="R30" s="33"/>
      <c r="S30" s="33"/>
      <c r="T30" s="33"/>
      <c r="U30" s="75"/>
      <c r="V30" s="75"/>
      <c r="W30" s="75"/>
      <c r="X30" s="2"/>
      <c r="Y30" s="2"/>
      <c r="Z30" s="2"/>
      <c r="AA30" s="30"/>
      <c r="AB30" s="28"/>
      <c r="AC30" s="30"/>
      <c r="AD30" s="32"/>
      <c r="AE30" s="32"/>
      <c r="AF30" s="2"/>
      <c r="AG30" s="2"/>
      <c r="AH30" s="2"/>
      <c r="AI30" s="86"/>
      <c r="AJ30" s="86"/>
      <c r="AK30" s="86"/>
      <c r="AL30" s="86"/>
      <c r="AM30" s="86"/>
      <c r="AN30" s="86"/>
      <c r="AO30" s="28"/>
      <c r="AP30" s="30"/>
      <c r="AQ30" s="32"/>
      <c r="AR30" s="28"/>
      <c r="AS30" s="34"/>
      <c r="AT30" s="34"/>
      <c r="AU30" s="34"/>
      <c r="AV30" s="48"/>
      <c r="AW30" s="48"/>
      <c r="AX30" s="48"/>
      <c r="AY30" s="48"/>
      <c r="AZ30" s="48"/>
      <c r="BA30" s="48"/>
      <c r="BB30" s="48"/>
      <c r="BC30" s="48"/>
      <c r="BD30" s="28"/>
      <c r="BE30" s="28"/>
      <c r="BF30" s="28"/>
      <c r="BG30" s="28"/>
      <c r="BH30" s="28"/>
      <c r="BI30" s="28"/>
      <c r="BJ30" s="28"/>
      <c r="BK30" s="28"/>
      <c r="BL30" s="28"/>
      <c r="BM30" s="49"/>
      <c r="BN30" s="28"/>
      <c r="BO30" s="49"/>
      <c r="BP30" s="49"/>
      <c r="BQ30" s="49"/>
      <c r="BR30" s="49"/>
      <c r="BS30" s="49"/>
      <c r="BT30" s="49"/>
      <c r="BU30" s="49"/>
      <c r="BV30" s="49"/>
      <c r="BW30" s="49"/>
      <c r="BX30" s="49"/>
      <c r="BY30" s="49"/>
      <c r="BZ30" s="49"/>
      <c r="CA30" s="49"/>
      <c r="CB30" s="49"/>
      <c r="CC30" s="49"/>
      <c r="CD30" s="49"/>
      <c r="CE30" s="48"/>
      <c r="CF30" s="48"/>
      <c r="CG30" s="48"/>
      <c r="CH30" s="48"/>
      <c r="CI30" s="48"/>
      <c r="CJ30" s="48"/>
    </row>
    <row r="31" spans="1:88" ht="12.75" customHeight="1" x14ac:dyDescent="0.25">
      <c r="A31" s="44"/>
      <c r="B31" s="44"/>
      <c r="C31" s="45"/>
      <c r="D31" s="49"/>
      <c r="E31" s="50"/>
      <c r="F31" s="342" t="str">
        <f>IFERROR(IF(AT9&gt;0,P29*AD9/AT9,P29*AD11/AT11),"")</f>
        <v/>
      </c>
      <c r="G31" s="342"/>
      <c r="H31" s="342"/>
      <c r="I31" s="28"/>
      <c r="J31" s="28"/>
      <c r="K31" s="28"/>
      <c r="L31" s="28"/>
      <c r="M31" s="30"/>
      <c r="N31" s="31" t="s">
        <v>18</v>
      </c>
      <c r="O31" s="31"/>
      <c r="P31" s="256"/>
      <c r="Q31" s="257"/>
      <c r="R31" s="257"/>
      <c r="S31" s="257"/>
      <c r="T31" s="258"/>
      <c r="U31" s="75"/>
      <c r="V31" s="75"/>
      <c r="W31" s="75"/>
      <c r="X31" s="2"/>
      <c r="Y31" s="2"/>
      <c r="Z31" s="2"/>
      <c r="AA31" s="32"/>
      <c r="AB31" s="32"/>
      <c r="AC31" s="32"/>
      <c r="AD31" s="32"/>
      <c r="AE31" s="32"/>
      <c r="AF31" s="2"/>
      <c r="AG31" s="2"/>
      <c r="AH31" s="2"/>
      <c r="AI31" s="76"/>
      <c r="AJ31" s="76"/>
      <c r="AK31" s="76"/>
      <c r="AL31" s="76"/>
      <c r="AM31" s="76"/>
      <c r="AN31" s="76"/>
      <c r="AO31" s="32"/>
      <c r="AP31" s="32"/>
      <c r="AQ31" s="32" t="s">
        <v>27</v>
      </c>
      <c r="AR31" s="28"/>
      <c r="AS31" s="256"/>
      <c r="AT31" s="257"/>
      <c r="AU31" s="257"/>
      <c r="AV31" s="257"/>
      <c r="AW31" s="258"/>
      <c r="AX31" s="48"/>
      <c r="AY31" s="48"/>
      <c r="AZ31" s="48"/>
      <c r="BA31" s="230" t="str">
        <f>IF($BA$29&lt;&gt;"","Montant minimum :","")</f>
        <v/>
      </c>
      <c r="BB31" s="48"/>
      <c r="BC31" s="48"/>
      <c r="BD31" s="28"/>
      <c r="BE31" s="28"/>
      <c r="BF31" s="28"/>
      <c r="BG31" s="360" t="str">
        <f>IF(OR($CB$46&lt;0,$CB$48&lt;0,$CB$50&lt;0),$CB$44-$CB$46-$CB$48-$CB$50,IF(AND($AP$9=$AT$9,$CB$54&gt;$CB$44),$CB$54,""))</f>
        <v/>
      </c>
      <c r="BH31" s="360"/>
      <c r="BI31" s="360"/>
      <c r="BJ31" s="28"/>
      <c r="BK31" s="28"/>
      <c r="BL31" s="28"/>
      <c r="BM31" s="49"/>
      <c r="BN31" s="28"/>
      <c r="BO31" s="49"/>
      <c r="BP31" s="49"/>
      <c r="BQ31" s="49"/>
      <c r="BR31" s="49"/>
      <c r="BS31" s="49"/>
      <c r="BT31" s="49"/>
      <c r="BU31" s="49"/>
      <c r="BV31" s="49"/>
      <c r="BW31" s="49"/>
      <c r="BX31" s="49"/>
      <c r="BY31" s="49"/>
      <c r="BZ31" s="49"/>
      <c r="CA31" s="49"/>
      <c r="CB31" s="49"/>
      <c r="CC31" s="49"/>
      <c r="CD31" s="49"/>
      <c r="CE31" s="48"/>
      <c r="CF31" s="48"/>
      <c r="CG31" s="48"/>
      <c r="CH31" s="48"/>
      <c r="CI31" s="48"/>
      <c r="CJ31" s="48"/>
    </row>
    <row r="32" spans="1:88" ht="6" customHeight="1" x14ac:dyDescent="0.25">
      <c r="A32" s="44"/>
      <c r="B32" s="44"/>
      <c r="C32" s="45"/>
      <c r="D32" s="49"/>
      <c r="E32" s="50"/>
      <c r="F32" s="243"/>
      <c r="G32" s="243"/>
      <c r="H32" s="243"/>
      <c r="I32" s="28"/>
      <c r="J32" s="28"/>
      <c r="K32" s="28"/>
      <c r="L32" s="28"/>
      <c r="M32" s="30"/>
      <c r="N32" s="31"/>
      <c r="O32" s="31"/>
      <c r="P32" s="31"/>
      <c r="Q32" s="31"/>
      <c r="R32" s="31"/>
      <c r="S32" s="31"/>
      <c r="T32" s="31"/>
      <c r="U32" s="75"/>
      <c r="V32" s="75"/>
      <c r="W32" s="75"/>
      <c r="X32" s="2"/>
      <c r="Y32" s="2"/>
      <c r="Z32" s="2"/>
      <c r="AA32" s="32"/>
      <c r="AB32" s="32"/>
      <c r="AC32" s="32"/>
      <c r="AD32" s="32"/>
      <c r="AE32" s="32"/>
      <c r="AF32" s="2"/>
      <c r="AG32" s="2"/>
      <c r="AH32" s="2"/>
      <c r="AI32" s="76"/>
      <c r="AJ32" s="76"/>
      <c r="AK32" s="76"/>
      <c r="AL32" s="76"/>
      <c r="AM32" s="76"/>
      <c r="AN32" s="76"/>
      <c r="AO32" s="32"/>
      <c r="AP32" s="32"/>
      <c r="AQ32" s="32"/>
      <c r="AR32" s="28"/>
      <c r="AS32" s="28"/>
      <c r="AT32" s="28"/>
      <c r="AU32" s="28"/>
      <c r="AV32" s="48"/>
      <c r="AW32" s="48"/>
      <c r="AX32" s="48"/>
      <c r="AY32" s="48"/>
      <c r="AZ32" s="48"/>
      <c r="BA32" s="229"/>
      <c r="BB32" s="48"/>
      <c r="BC32" s="48"/>
      <c r="BD32" s="28"/>
      <c r="BE32" s="28"/>
      <c r="BF32" s="28"/>
      <c r="BG32" s="28"/>
      <c r="BH32" s="28"/>
      <c r="BI32" s="28"/>
      <c r="BJ32" s="28"/>
      <c r="BK32" s="28"/>
      <c r="BL32" s="28"/>
      <c r="BM32" s="49"/>
      <c r="BN32" s="28"/>
      <c r="BO32" s="49"/>
      <c r="BP32" s="49"/>
      <c r="BQ32" s="49"/>
      <c r="BR32" s="49"/>
      <c r="BS32" s="49"/>
      <c r="BT32" s="49"/>
      <c r="BU32" s="49"/>
      <c r="BV32" s="49"/>
      <c r="BW32" s="49"/>
      <c r="BX32" s="49"/>
      <c r="BY32" s="49"/>
      <c r="BZ32" s="49"/>
      <c r="CA32" s="49"/>
      <c r="CB32" s="49"/>
      <c r="CC32" s="49"/>
      <c r="CD32" s="49"/>
      <c r="CE32" s="48"/>
      <c r="CF32" s="48"/>
      <c r="CG32" s="48"/>
      <c r="CH32" s="48"/>
      <c r="CI32" s="48"/>
      <c r="CJ32" s="48"/>
    </row>
    <row r="33" spans="1:88" ht="4.5" customHeight="1" x14ac:dyDescent="0.25">
      <c r="A33" s="44"/>
      <c r="B33" s="44"/>
      <c r="C33" s="45"/>
      <c r="D33" s="49"/>
      <c r="E33" s="50"/>
      <c r="F33" s="50"/>
      <c r="G33" s="50"/>
      <c r="H33" s="42"/>
      <c r="I33" s="28"/>
      <c r="J33" s="28"/>
      <c r="K33" s="28"/>
      <c r="L33" s="28"/>
      <c r="M33" s="30"/>
      <c r="N33" s="30"/>
      <c r="O33" s="30"/>
      <c r="P33" s="3"/>
      <c r="Q33" s="3"/>
      <c r="R33" s="3"/>
      <c r="S33" s="3"/>
      <c r="T33" s="3"/>
      <c r="U33" s="75"/>
      <c r="V33" s="75"/>
      <c r="W33" s="75"/>
      <c r="X33" s="2"/>
      <c r="Y33" s="2"/>
      <c r="Z33" s="32"/>
      <c r="AA33" s="28"/>
      <c r="AB33" s="35"/>
      <c r="AC33" s="35"/>
      <c r="AD33" s="35"/>
      <c r="AE33" s="35"/>
      <c r="AF33" s="35"/>
      <c r="AG33" s="35"/>
      <c r="AH33" s="35"/>
      <c r="AI33" s="87"/>
      <c r="AJ33" s="87"/>
      <c r="AK33" s="87"/>
      <c r="AL33" s="87"/>
      <c r="AM33" s="87"/>
      <c r="AN33" s="87"/>
      <c r="AO33" s="35"/>
      <c r="AP33" s="35"/>
      <c r="AQ33" s="35"/>
      <c r="AR33" s="35"/>
      <c r="AS33" s="36"/>
      <c r="AT33" s="36"/>
      <c r="AU33" s="36"/>
      <c r="AV33" s="48"/>
      <c r="AW33" s="48"/>
      <c r="AX33" s="48"/>
      <c r="AY33" s="48"/>
      <c r="AZ33" s="48"/>
      <c r="BA33" s="48"/>
      <c r="BB33" s="48"/>
      <c r="BC33" s="48"/>
      <c r="BD33" s="28"/>
      <c r="BE33" s="28"/>
      <c r="BF33" s="28"/>
      <c r="BG33" s="28"/>
      <c r="BH33" s="28"/>
      <c r="BI33" s="28"/>
      <c r="BJ33" s="28"/>
      <c r="BK33" s="28"/>
      <c r="BL33" s="28"/>
      <c r="BM33" s="49"/>
      <c r="BN33" s="28"/>
      <c r="BO33" s="49"/>
      <c r="BP33" s="49"/>
      <c r="BQ33" s="49"/>
      <c r="BR33" s="49"/>
      <c r="BS33" s="49"/>
      <c r="BT33" s="49"/>
      <c r="BU33" s="49"/>
      <c r="BV33" s="49"/>
      <c r="BW33" s="49"/>
      <c r="BX33" s="49"/>
      <c r="BY33" s="49"/>
      <c r="BZ33" s="49"/>
      <c r="CA33" s="49"/>
      <c r="CB33" s="49"/>
      <c r="CC33" s="49"/>
      <c r="CD33" s="49"/>
      <c r="CE33" s="48"/>
      <c r="CF33" s="48"/>
      <c r="CG33" s="48"/>
      <c r="CH33" s="48"/>
      <c r="CI33" s="48"/>
      <c r="CJ33" s="48"/>
    </row>
    <row r="34" spans="1:88" ht="12.75" customHeight="1" x14ac:dyDescent="0.25">
      <c r="A34" s="44"/>
      <c r="B34" s="44"/>
      <c r="C34" s="45"/>
      <c r="D34" s="49"/>
      <c r="E34" s="349" t="str">
        <f>IFERROR(F31*1.03,"")</f>
        <v/>
      </c>
      <c r="F34" s="349"/>
      <c r="G34" s="51"/>
      <c r="H34" s="51"/>
      <c r="I34" s="28"/>
      <c r="J34" s="28"/>
      <c r="K34" s="28"/>
      <c r="L34" s="28"/>
      <c r="M34" s="30"/>
      <c r="N34" s="233" t="s">
        <v>32</v>
      </c>
      <c r="O34" s="30"/>
      <c r="P34" s="361">
        <f>$P$29*VLOOKUP($P$7,Taux!$A$1:$B$5,2,0)</f>
        <v>0</v>
      </c>
      <c r="Q34" s="362"/>
      <c r="R34" s="362"/>
      <c r="S34" s="362"/>
      <c r="T34" s="363"/>
      <c r="U34" s="75"/>
      <c r="V34" s="75"/>
      <c r="W34" s="75"/>
      <c r="X34" s="2"/>
      <c r="Y34" s="2"/>
      <c r="Z34" s="28"/>
      <c r="AA34" s="28"/>
      <c r="AB34" s="37"/>
      <c r="AC34" s="37"/>
      <c r="AD34" s="32"/>
      <c r="AE34" s="32"/>
      <c r="AF34" s="28"/>
      <c r="AG34" s="28"/>
      <c r="AH34" s="28"/>
      <c r="AI34" s="42"/>
      <c r="AJ34" s="42"/>
      <c r="AK34" s="42"/>
      <c r="AL34" s="42"/>
      <c r="AM34" s="42"/>
      <c r="AN34" s="42"/>
      <c r="AO34" s="28"/>
      <c r="AP34" s="30"/>
      <c r="AQ34" s="32" t="s">
        <v>28</v>
      </c>
      <c r="AR34" s="28"/>
      <c r="AS34" s="256"/>
      <c r="AT34" s="257"/>
      <c r="AU34" s="257"/>
      <c r="AV34" s="257"/>
      <c r="AW34" s="258"/>
      <c r="AX34" s="48"/>
      <c r="AY34" s="48"/>
      <c r="AZ34" s="48"/>
      <c r="BA34" s="48"/>
      <c r="BB34" s="48"/>
      <c r="BC34" s="48"/>
      <c r="BD34" s="28"/>
      <c r="BE34" s="28"/>
      <c r="BF34" s="28"/>
      <c r="BG34" s="28"/>
      <c r="BH34" s="28"/>
      <c r="BI34" s="28"/>
      <c r="BJ34" s="28"/>
      <c r="BK34" s="28"/>
      <c r="BL34" s="28"/>
      <c r="BM34" s="49"/>
      <c r="BN34" s="28"/>
      <c r="BO34" s="49"/>
      <c r="BP34" s="49"/>
      <c r="BQ34" s="49"/>
      <c r="BR34" s="49"/>
      <c r="BS34" s="49"/>
      <c r="BT34" s="49"/>
      <c r="BU34" s="49"/>
      <c r="BV34" s="49"/>
      <c r="BW34" s="49"/>
      <c r="BX34" s="49"/>
      <c r="BY34" s="49"/>
      <c r="BZ34" s="49"/>
      <c r="CA34" s="49"/>
      <c r="CB34" s="49"/>
      <c r="CC34" s="49"/>
      <c r="CD34" s="49"/>
      <c r="CE34" s="48"/>
      <c r="CF34" s="48"/>
      <c r="CG34" s="48"/>
      <c r="CH34" s="48"/>
      <c r="CI34" s="48"/>
      <c r="CJ34" s="48"/>
    </row>
    <row r="35" spans="1:88" ht="4.5" customHeight="1" x14ac:dyDescent="0.25">
      <c r="A35" s="44"/>
      <c r="B35" s="44"/>
      <c r="C35" s="45"/>
      <c r="D35" s="49"/>
      <c r="E35" s="50"/>
      <c r="F35" s="43"/>
      <c r="G35" s="43"/>
      <c r="H35" s="43"/>
      <c r="I35" s="28"/>
      <c r="J35" s="28"/>
      <c r="K35" s="28"/>
      <c r="L35" s="28"/>
      <c r="M35" s="30"/>
      <c r="N35" s="30"/>
      <c r="O35" s="30"/>
      <c r="P35" s="350" t="str">
        <f>IFERROR((1-AS34/P29)*P34,"")</f>
        <v/>
      </c>
      <c r="Q35" s="350"/>
      <c r="R35" s="350"/>
      <c r="S35" s="350"/>
      <c r="T35" s="350"/>
      <c r="U35" s="76"/>
      <c r="V35" s="76"/>
      <c r="W35" s="76"/>
      <c r="X35" s="32"/>
      <c r="Y35" s="32"/>
      <c r="Z35" s="35"/>
      <c r="AA35" s="35"/>
      <c r="AB35" s="37"/>
      <c r="AC35" s="37"/>
      <c r="AD35" s="37"/>
      <c r="AE35" s="37"/>
      <c r="AF35" s="37"/>
      <c r="AG35" s="37"/>
      <c r="AH35" s="37"/>
      <c r="AI35" s="88"/>
      <c r="AJ35" s="88"/>
      <c r="AK35" s="88"/>
      <c r="AL35" s="88"/>
      <c r="AM35" s="88"/>
      <c r="AN35" s="42"/>
      <c r="AO35" s="42"/>
      <c r="AP35" s="42"/>
      <c r="AQ35" s="42"/>
      <c r="AR35" s="42"/>
      <c r="AS35" s="42"/>
      <c r="AT35" s="42"/>
      <c r="AU35" s="42"/>
      <c r="AV35" s="48"/>
      <c r="AW35" s="48"/>
      <c r="AX35" s="48"/>
      <c r="AY35" s="48"/>
      <c r="AZ35" s="48"/>
      <c r="BA35" s="48"/>
      <c r="BB35" s="48"/>
      <c r="BC35" s="48"/>
      <c r="BD35" s="28"/>
      <c r="BE35" s="28"/>
      <c r="BF35" s="28"/>
      <c r="BG35" s="28"/>
      <c r="BH35" s="28"/>
      <c r="BI35" s="28"/>
      <c r="BJ35" s="28"/>
      <c r="BK35" s="28"/>
      <c r="BL35" s="28"/>
      <c r="BM35" s="49"/>
      <c r="BN35" s="28"/>
      <c r="BO35" s="49"/>
      <c r="BP35" s="49"/>
      <c r="BQ35" s="49"/>
      <c r="BR35" s="49"/>
      <c r="BS35" s="49"/>
      <c r="BT35" s="49"/>
      <c r="BU35" s="49"/>
      <c r="BV35" s="49"/>
      <c r="BW35" s="49"/>
      <c r="BX35" s="49"/>
      <c r="BY35" s="49"/>
      <c r="BZ35" s="49"/>
      <c r="CA35" s="49"/>
      <c r="CB35" s="49"/>
      <c r="CC35" s="49"/>
      <c r="CD35" s="49"/>
      <c r="CE35" s="48"/>
      <c r="CF35" s="48"/>
      <c r="CG35" s="48"/>
      <c r="CH35" s="48"/>
      <c r="CI35" s="48"/>
      <c r="CJ35" s="48"/>
    </row>
    <row r="36" spans="1:88" ht="12" customHeight="1" x14ac:dyDescent="0.25">
      <c r="A36" s="44"/>
      <c r="B36" s="44"/>
      <c r="C36" s="45"/>
      <c r="D36" s="49"/>
      <c r="E36" s="50"/>
      <c r="F36" s="349" t="str">
        <f>IFERROR(F31*0.97,"")</f>
        <v/>
      </c>
      <c r="G36" s="351"/>
      <c r="H36" s="351"/>
      <c r="I36" s="28"/>
      <c r="J36" s="28"/>
      <c r="K36" s="28"/>
      <c r="L36" s="28"/>
      <c r="M36" s="28"/>
      <c r="N36" s="31" t="s">
        <v>20</v>
      </c>
      <c r="O36" s="28"/>
      <c r="P36" s="354" t="str">
        <f>IFERROR(ROUND(IF($P$35&gt;=$AS$37-$BG$44-BL44-$AZ$44-$BQ$44,($AS$37-$BG$44-$AZ$44-$BL$44-$BQ$44)*$P$34/$P$29,$P$35),0),"")</f>
        <v/>
      </c>
      <c r="Q36" s="355"/>
      <c r="R36" s="355"/>
      <c r="S36" s="355"/>
      <c r="T36" s="356"/>
      <c r="U36" s="42"/>
      <c r="V36" s="42"/>
      <c r="W36" s="42"/>
      <c r="X36" s="28"/>
      <c r="Y36" s="37"/>
      <c r="Z36" s="37"/>
      <c r="AA36" s="37"/>
      <c r="AB36" s="37"/>
      <c r="AC36" s="37"/>
      <c r="AD36" s="37"/>
      <c r="AE36" s="37"/>
      <c r="AF36" s="37"/>
      <c r="AG36" s="37"/>
      <c r="AH36" s="37"/>
      <c r="AI36" s="88"/>
      <c r="AJ36" s="88"/>
      <c r="AK36" s="88"/>
      <c r="AL36" s="88"/>
      <c r="AM36" s="88"/>
      <c r="AN36" s="88"/>
      <c r="AO36" s="37"/>
      <c r="AP36" s="37"/>
      <c r="AQ36" s="37"/>
      <c r="AR36" s="37"/>
      <c r="AS36" s="38"/>
      <c r="AT36" s="38"/>
      <c r="AU36" s="48"/>
      <c r="AV36" s="48"/>
      <c r="AW36" s="48"/>
      <c r="AX36" s="48"/>
      <c r="AY36" s="48"/>
      <c r="AZ36" s="48"/>
      <c r="BA36" s="48"/>
      <c r="BB36" s="48"/>
      <c r="BC36" s="48"/>
      <c r="BD36" s="28"/>
      <c r="BE36" s="28"/>
      <c r="BF36" s="28"/>
      <c r="BG36" s="28"/>
      <c r="BH36" s="28"/>
      <c r="BI36" s="28"/>
      <c r="BJ36" s="28"/>
      <c r="BK36" s="28"/>
      <c r="BL36" s="28"/>
      <c r="BM36" s="49"/>
      <c r="BN36" s="28"/>
      <c r="BO36" s="49"/>
      <c r="BP36" s="49"/>
      <c r="BQ36" s="49"/>
      <c r="BR36" s="49"/>
      <c r="BS36" s="49"/>
      <c r="BT36" s="227"/>
      <c r="BU36" s="227"/>
      <c r="BV36" s="227"/>
      <c r="BW36" s="227"/>
      <c r="BX36" s="227"/>
      <c r="BY36" s="227"/>
      <c r="BZ36" s="227"/>
      <c r="CA36" s="227"/>
      <c r="CB36" s="227"/>
      <c r="CC36" s="227"/>
      <c r="CD36" s="227"/>
      <c r="CE36" s="227"/>
      <c r="CF36" s="227"/>
      <c r="CG36" s="48"/>
      <c r="CH36" s="48"/>
      <c r="CI36" s="48"/>
      <c r="CJ36" s="48"/>
    </row>
    <row r="37" spans="1:88" ht="13.5" customHeight="1" x14ac:dyDescent="0.25">
      <c r="A37" s="44"/>
      <c r="B37" s="44"/>
      <c r="C37" s="45"/>
      <c r="D37" s="49"/>
      <c r="E37" s="50"/>
      <c r="F37" s="50"/>
      <c r="G37" s="50"/>
      <c r="H37" s="42"/>
      <c r="I37" s="89"/>
      <c r="J37" s="89"/>
      <c r="K37" s="89"/>
      <c r="L37" s="89"/>
      <c r="M37" s="89"/>
      <c r="N37" s="176"/>
      <c r="O37" s="89"/>
      <c r="P37" s="177"/>
      <c r="Q37" s="177"/>
      <c r="R37" s="177"/>
      <c r="S37" s="177"/>
      <c r="T37" s="177"/>
      <c r="U37" s="178"/>
      <c r="V37" s="178"/>
      <c r="W37" s="178"/>
      <c r="X37" s="89"/>
      <c r="Y37" s="179"/>
      <c r="Z37" s="179"/>
      <c r="AA37" s="179"/>
      <c r="AB37" s="104"/>
      <c r="AC37" s="104"/>
      <c r="AD37" s="180"/>
      <c r="AE37" s="180"/>
      <c r="AF37" s="104"/>
      <c r="AG37" s="104"/>
      <c r="AH37" s="104"/>
      <c r="AI37" s="104"/>
      <c r="AJ37" s="104"/>
      <c r="AK37" s="104"/>
      <c r="AL37" s="104"/>
      <c r="AM37" s="104"/>
      <c r="AN37" s="104"/>
      <c r="AO37" s="104"/>
      <c r="AP37" s="104"/>
      <c r="AQ37" s="180" t="s">
        <v>23</v>
      </c>
      <c r="AR37" s="104"/>
      <c r="AS37" s="288">
        <f>P29-AS29-AS31-AS34</f>
        <v>0</v>
      </c>
      <c r="AT37" s="289"/>
      <c r="AU37" s="289"/>
      <c r="AV37" s="289"/>
      <c r="AW37" s="290"/>
      <c r="AX37" s="48"/>
      <c r="AY37" s="178"/>
      <c r="AZ37" s="178"/>
      <c r="BA37" s="178"/>
      <c r="BB37" s="178"/>
      <c r="BC37" s="178"/>
      <c r="BD37" s="89"/>
      <c r="BE37" s="89"/>
      <c r="BF37" s="89"/>
      <c r="BG37" s="89"/>
      <c r="BH37" s="89"/>
      <c r="BI37" s="89"/>
      <c r="BJ37" s="89"/>
      <c r="BK37" s="89"/>
      <c r="BL37" s="89"/>
      <c r="BM37" s="105"/>
      <c r="BN37" s="89"/>
      <c r="BO37" s="105"/>
      <c r="BP37" s="105"/>
      <c r="BQ37" s="105"/>
      <c r="BR37" s="105"/>
      <c r="BS37" s="105"/>
      <c r="BT37" s="181"/>
      <c r="BU37" s="181"/>
      <c r="BV37" s="181"/>
      <c r="BW37" s="105"/>
      <c r="BX37" s="105"/>
      <c r="BY37" s="181"/>
      <c r="BZ37" s="105"/>
      <c r="CA37" s="105"/>
      <c r="CB37" s="105"/>
      <c r="CC37" s="105"/>
      <c r="CD37" s="105"/>
      <c r="CE37" s="178"/>
      <c r="CF37" s="48"/>
      <c r="CG37" s="48"/>
      <c r="CH37" s="48"/>
      <c r="CI37" s="48"/>
      <c r="CJ37" s="48"/>
    </row>
    <row r="38" spans="1:88" ht="12.6" customHeight="1" x14ac:dyDescent="0.25">
      <c r="A38" s="44"/>
      <c r="B38" s="44"/>
      <c r="C38" s="45"/>
      <c r="D38" s="49"/>
      <c r="E38" s="52"/>
      <c r="F38" s="52"/>
      <c r="G38" s="52"/>
      <c r="H38" s="39"/>
      <c r="I38" s="89"/>
      <c r="J38" s="89"/>
      <c r="K38" s="89"/>
      <c r="L38" s="89"/>
      <c r="M38" s="104"/>
      <c r="N38" s="89"/>
      <c r="O38" s="89"/>
      <c r="P38" s="89"/>
      <c r="Q38" s="89"/>
      <c r="R38" s="89"/>
      <c r="S38" s="89"/>
      <c r="T38" s="89"/>
      <c r="U38" s="89"/>
      <c r="V38" s="89"/>
      <c r="W38" s="89"/>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48"/>
      <c r="AY38" s="178"/>
      <c r="AZ38" s="178"/>
      <c r="BA38" s="178"/>
      <c r="BB38" s="178"/>
      <c r="BC38" s="178"/>
      <c r="BD38" s="89"/>
      <c r="BE38" s="89"/>
      <c r="BF38" s="89"/>
      <c r="BG38" s="89"/>
      <c r="BH38" s="89"/>
      <c r="BI38" s="89"/>
      <c r="BJ38" s="89"/>
      <c r="BK38" s="89"/>
      <c r="BL38" s="89"/>
      <c r="BM38" s="105"/>
      <c r="BN38" s="89"/>
      <c r="BO38" s="105"/>
      <c r="BP38" s="105"/>
      <c r="BQ38" s="105"/>
      <c r="BR38" s="105"/>
      <c r="BS38" s="105"/>
      <c r="BT38" s="105"/>
      <c r="BU38" s="105"/>
      <c r="BV38" s="105"/>
      <c r="BW38" s="105"/>
      <c r="BX38" s="105"/>
      <c r="BY38" s="105"/>
      <c r="BZ38" s="105"/>
      <c r="CA38" s="105"/>
      <c r="CB38" s="105"/>
      <c r="CC38" s="105"/>
      <c r="CD38" s="105"/>
      <c r="CE38" s="210"/>
      <c r="CF38" s="48"/>
      <c r="CG38" s="48"/>
      <c r="CH38" s="48"/>
      <c r="CI38" s="48"/>
      <c r="CJ38" s="48"/>
    </row>
    <row r="39" spans="1:88" ht="10.5" customHeight="1" x14ac:dyDescent="0.25">
      <c r="A39" s="44"/>
      <c r="B39" s="44"/>
      <c r="C39" s="45"/>
      <c r="D39" s="49"/>
      <c r="E39" s="52"/>
      <c r="F39" s="52"/>
      <c r="G39" s="52"/>
      <c r="H39" s="39"/>
      <c r="I39" s="89"/>
      <c r="J39" s="89"/>
      <c r="K39" s="89"/>
      <c r="L39" s="89"/>
      <c r="M39" s="104"/>
      <c r="N39" s="89"/>
      <c r="O39" s="89"/>
      <c r="P39" s="89"/>
      <c r="Q39" s="89"/>
      <c r="R39" s="89"/>
      <c r="S39" s="89"/>
      <c r="T39" s="89"/>
      <c r="U39" s="89"/>
      <c r="V39" s="89"/>
      <c r="W39" s="89"/>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89"/>
      <c r="BE39" s="89"/>
      <c r="BF39" s="89"/>
      <c r="BG39" s="89"/>
      <c r="BH39" s="89"/>
      <c r="BI39" s="89"/>
      <c r="BJ39" s="89"/>
      <c r="BK39" s="89"/>
      <c r="BL39" s="89"/>
      <c r="BM39" s="105"/>
      <c r="BN39" s="89"/>
      <c r="BO39" s="105"/>
      <c r="BP39" s="105"/>
      <c r="BQ39" s="105"/>
      <c r="BR39" s="105"/>
      <c r="BS39" s="105"/>
      <c r="BT39" s="105"/>
      <c r="BU39" s="105"/>
      <c r="BV39" s="105"/>
      <c r="BW39" s="105"/>
      <c r="BX39" s="105"/>
      <c r="BY39" s="105"/>
      <c r="BZ39" s="105"/>
      <c r="CA39" s="105"/>
      <c r="CB39" s="105"/>
      <c r="CC39" s="105"/>
      <c r="CD39" s="105"/>
      <c r="CE39" s="178"/>
      <c r="CF39" s="48"/>
      <c r="CG39" s="48"/>
      <c r="CH39" s="48"/>
      <c r="CI39" s="48"/>
      <c r="CJ39" s="48"/>
    </row>
    <row r="40" spans="1:88" ht="18.75" customHeight="1" x14ac:dyDescent="0.25">
      <c r="A40" s="44"/>
      <c r="B40" s="44"/>
      <c r="C40" s="45"/>
      <c r="D40" s="49"/>
      <c r="E40" s="52"/>
      <c r="F40" s="52"/>
      <c r="G40" s="52"/>
      <c r="H40" s="39"/>
      <c r="I40" s="89"/>
      <c r="J40" s="89"/>
      <c r="K40" s="89"/>
      <c r="L40" s="89"/>
      <c r="M40" s="104"/>
      <c r="N40" s="89"/>
      <c r="O40" s="89"/>
      <c r="P40" s="89"/>
      <c r="Q40" s="89"/>
      <c r="R40" s="89"/>
      <c r="S40" s="89"/>
      <c r="T40" s="89"/>
      <c r="U40" s="89"/>
      <c r="V40" s="89"/>
      <c r="W40" s="89"/>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92"/>
      <c r="BA40" s="92"/>
      <c r="BB40" s="92"/>
      <c r="BC40" s="92"/>
      <c r="BD40" s="89"/>
      <c r="BE40" s="89"/>
      <c r="BF40" s="89"/>
      <c r="BG40" s="92"/>
      <c r="BH40" s="92"/>
      <c r="BI40" s="92"/>
      <c r="BJ40" s="92"/>
      <c r="BK40" s="89"/>
      <c r="BL40" s="340" t="s">
        <v>91</v>
      </c>
      <c r="BM40" s="340"/>
      <c r="BN40" s="340"/>
      <c r="BO40" s="340"/>
      <c r="BP40" s="105"/>
      <c r="BQ40" s="339" t="s">
        <v>88</v>
      </c>
      <c r="BR40" s="339"/>
      <c r="BS40" s="105"/>
      <c r="BT40" s="316" t="s">
        <v>51</v>
      </c>
      <c r="BU40" s="242"/>
      <c r="BV40" s="315" t="s">
        <v>50</v>
      </c>
      <c r="BW40" s="315"/>
      <c r="BX40" s="315"/>
      <c r="BY40" s="315"/>
      <c r="BZ40" s="315"/>
      <c r="CA40" s="315"/>
      <c r="CB40" s="315"/>
      <c r="CC40" s="182"/>
      <c r="CD40" s="238"/>
      <c r="CE40" s="316" t="s">
        <v>57</v>
      </c>
      <c r="CF40" s="48"/>
      <c r="CG40" s="311" t="s">
        <v>55</v>
      </c>
      <c r="CH40" s="311"/>
      <c r="CI40" s="311"/>
      <c r="CJ40" s="311"/>
    </row>
    <row r="41" spans="1:88" ht="31.5" customHeight="1" x14ac:dyDescent="0.25">
      <c r="A41" s="44"/>
      <c r="B41" s="44"/>
      <c r="C41" s="45"/>
      <c r="D41" s="48"/>
      <c r="E41" s="48"/>
      <c r="F41" s="48"/>
      <c r="G41" s="48"/>
      <c r="H41" s="49"/>
      <c r="I41" s="105"/>
      <c r="J41" s="89"/>
      <c r="K41" s="89"/>
      <c r="L41" s="343" t="s">
        <v>30</v>
      </c>
      <c r="M41" s="343"/>
      <c r="N41" s="343"/>
      <c r="O41" s="343"/>
      <c r="P41" s="89"/>
      <c r="Q41" s="343" t="s">
        <v>31</v>
      </c>
      <c r="R41" s="343"/>
      <c r="S41" s="343"/>
      <c r="T41" s="343"/>
      <c r="U41" s="89"/>
      <c r="V41" s="89"/>
      <c r="W41" s="89"/>
      <c r="X41" s="344" t="s">
        <v>33</v>
      </c>
      <c r="Y41" s="344"/>
      <c r="Z41" s="344"/>
      <c r="AA41" s="344"/>
      <c r="AB41" s="104"/>
      <c r="AC41" s="344" t="s">
        <v>21</v>
      </c>
      <c r="AD41" s="344"/>
      <c r="AE41" s="344"/>
      <c r="AF41" s="344"/>
      <c r="AG41" s="89"/>
      <c r="AH41" s="89"/>
      <c r="AI41" s="89"/>
      <c r="AJ41" s="89"/>
      <c r="AK41" s="89"/>
      <c r="AL41" s="89"/>
      <c r="AM41" s="89"/>
      <c r="AN41" s="89"/>
      <c r="AO41" s="89"/>
      <c r="AP41" s="89"/>
      <c r="AQ41" s="89"/>
      <c r="AR41" s="284" t="s">
        <v>22</v>
      </c>
      <c r="AS41" s="284"/>
      <c r="AT41" s="284"/>
      <c r="AU41" s="284"/>
      <c r="AV41" s="242"/>
      <c r="AW41" s="178"/>
      <c r="AX41" s="103"/>
      <c r="AY41" s="103"/>
      <c r="AZ41" s="353" t="s">
        <v>25</v>
      </c>
      <c r="BA41" s="353"/>
      <c r="BB41" s="353"/>
      <c r="BC41" s="353"/>
      <c r="BD41" s="105"/>
      <c r="BE41" s="90"/>
      <c r="BF41" s="89"/>
      <c r="BG41" s="353" t="s">
        <v>24</v>
      </c>
      <c r="BH41" s="353"/>
      <c r="BI41" s="353"/>
      <c r="BJ41" s="353"/>
      <c r="BK41" s="103"/>
      <c r="BL41" s="340"/>
      <c r="BM41" s="340"/>
      <c r="BN41" s="340"/>
      <c r="BO41" s="340"/>
      <c r="BP41" s="103"/>
      <c r="BQ41" s="339"/>
      <c r="BR41" s="339"/>
      <c r="BS41" s="105"/>
      <c r="BT41" s="317"/>
      <c r="BU41" s="242"/>
      <c r="BV41" s="319" t="s">
        <v>52</v>
      </c>
      <c r="BW41" s="53"/>
      <c r="BX41" s="313" t="s">
        <v>113</v>
      </c>
      <c r="BY41" s="126"/>
      <c r="BZ41" s="313" t="s">
        <v>17</v>
      </c>
      <c r="CA41" s="53"/>
      <c r="CB41" s="313" t="s">
        <v>115</v>
      </c>
      <c r="CC41" s="53"/>
      <c r="CD41" s="54"/>
      <c r="CE41" s="317"/>
      <c r="CF41" s="48"/>
      <c r="CG41" s="312" t="s">
        <v>37</v>
      </c>
      <c r="CH41" s="312" t="s">
        <v>41</v>
      </c>
      <c r="CI41" s="312" t="s">
        <v>56</v>
      </c>
      <c r="CJ41" s="312" t="s">
        <v>58</v>
      </c>
    </row>
    <row r="42" spans="1:88" ht="19.5" customHeight="1" x14ac:dyDescent="0.25">
      <c r="A42" s="44"/>
      <c r="B42" s="44"/>
      <c r="C42" s="45"/>
      <c r="D42" s="48"/>
      <c r="E42" s="48"/>
      <c r="F42" s="48"/>
      <c r="G42" s="48"/>
      <c r="H42" s="28"/>
      <c r="I42" s="89"/>
      <c r="J42" s="89"/>
      <c r="K42" s="89"/>
      <c r="L42" s="343"/>
      <c r="M42" s="343"/>
      <c r="N42" s="343"/>
      <c r="O42" s="343"/>
      <c r="P42" s="89"/>
      <c r="Q42" s="343"/>
      <c r="R42" s="343"/>
      <c r="S42" s="343"/>
      <c r="T42" s="343"/>
      <c r="U42" s="211" t="s">
        <v>116</v>
      </c>
      <c r="V42" s="211" t="s">
        <v>117</v>
      </c>
      <c r="W42" s="239"/>
      <c r="X42" s="344"/>
      <c r="Y42" s="344"/>
      <c r="Z42" s="344"/>
      <c r="AA42" s="344"/>
      <c r="AB42" s="92"/>
      <c r="AC42" s="344"/>
      <c r="AD42" s="344"/>
      <c r="AE42" s="344"/>
      <c r="AF42" s="344"/>
      <c r="AG42" s="89"/>
      <c r="AH42" s="211" t="s">
        <v>118</v>
      </c>
      <c r="AI42" s="211" t="s">
        <v>119</v>
      </c>
      <c r="AJ42" s="211" t="s">
        <v>112</v>
      </c>
      <c r="AK42" s="211" t="s">
        <v>120</v>
      </c>
      <c r="AL42" s="92"/>
      <c r="AM42" s="92"/>
      <c r="AN42" s="182"/>
      <c r="AO42" s="211"/>
      <c r="AP42" s="92"/>
      <c r="AQ42" s="92"/>
      <c r="AR42" s="284"/>
      <c r="AS42" s="284"/>
      <c r="AT42" s="284"/>
      <c r="AU42" s="284"/>
      <c r="AV42" s="242"/>
      <c r="AW42" s="178"/>
      <c r="AX42" s="126"/>
      <c r="AY42" s="126"/>
      <c r="AZ42" s="341">
        <f>IF(AX50="X",15000*($AT$11-$AP$11),15000*($AT$11-$AP$11-$AD$11))</f>
        <v>0</v>
      </c>
      <c r="BA42" s="341"/>
      <c r="BB42" s="341"/>
      <c r="BC42" s="341"/>
      <c r="BD42" s="105"/>
      <c r="BE42" s="90"/>
      <c r="BF42" s="92"/>
      <c r="BG42" s="341">
        <f>IF($AT$16&gt;0,0,IF(BE50="X",IF(OR($P$7="Zone A",$P$7="Zone Abis"),9000*(SUM($X$11:$AF$11)-SUM($X$16:$AF$16)),IF($P$7="Zone B1",6500*(SUM($X$11:$AF$11)-SUM($X$16:$AF$16)),5000*(SUM($X$11:$AF$11)-SUM($X$16:$AF$16)))),IF(OR($P$7="Zone A",$P$7="Zone Abis"),9000*(SUM($X$11:$AC$11)-SUM($X$16:$AF$16)),IF($P$7="Zone B1",6500*(SUM($X$11:$AC$11)-SUM($X$16:$AF$16)),5000*(SUM($X$11:$AC$11)-SUM($X$16:$AF$16))))))</f>
        <v>0</v>
      </c>
      <c r="BH42" s="341"/>
      <c r="BI42" s="341"/>
      <c r="BJ42" s="341"/>
      <c r="BK42" s="150"/>
      <c r="BL42" s="341">
        <f>IF($AT$16&gt;0,0,IF($BE$50="X",$AT$13*5000,($AT$13-$AD$13)*5000))</f>
        <v>0</v>
      </c>
      <c r="BM42" s="341"/>
      <c r="BN42" s="341"/>
      <c r="BO42" s="341"/>
      <c r="BP42" s="150"/>
      <c r="BQ42" s="341">
        <f>IF($BE$50="X",IF($X$19="Oui",$AT$16*(12000+4000),$AT$16*12000),IF($X$19="Oui",($AT$16-$AD$16)*(12000+4000),($AT$16-$AD$16)*12000))</f>
        <v>0</v>
      </c>
      <c r="BR42" s="341"/>
      <c r="BS42" s="105"/>
      <c r="BT42" s="318"/>
      <c r="BU42" s="242"/>
      <c r="BV42" s="320"/>
      <c r="BW42" s="53"/>
      <c r="BX42" s="314"/>
      <c r="BY42" s="126"/>
      <c r="BZ42" s="314"/>
      <c r="CA42" s="53"/>
      <c r="CB42" s="314"/>
      <c r="CC42" s="53"/>
      <c r="CD42" s="54"/>
      <c r="CE42" s="318"/>
      <c r="CF42" s="66"/>
      <c r="CG42" s="312"/>
      <c r="CH42" s="312"/>
      <c r="CI42" s="312"/>
      <c r="CJ42" s="312"/>
    </row>
    <row r="43" spans="1:88" ht="5.25" customHeight="1" x14ac:dyDescent="0.25">
      <c r="A43" s="44"/>
      <c r="B43" s="44"/>
      <c r="C43" s="45"/>
      <c r="D43" s="48"/>
      <c r="E43" s="48"/>
      <c r="F43" s="48"/>
      <c r="G43" s="48"/>
      <c r="H43" s="28"/>
      <c r="I43" s="89"/>
      <c r="J43" s="89"/>
      <c r="K43" s="89"/>
      <c r="L43" s="89"/>
      <c r="M43" s="89"/>
      <c r="N43" s="89"/>
      <c r="O43" s="89"/>
      <c r="P43" s="89"/>
      <c r="Q43" s="89"/>
      <c r="R43" s="89"/>
      <c r="S43" s="89"/>
      <c r="T43" s="89"/>
      <c r="U43" s="89"/>
      <c r="V43" s="89"/>
      <c r="W43" s="89"/>
      <c r="X43" s="89"/>
      <c r="Y43" s="89"/>
      <c r="Z43" s="180"/>
      <c r="AA43" s="89"/>
      <c r="AB43" s="89"/>
      <c r="AC43" s="89"/>
      <c r="AD43" s="89"/>
      <c r="AE43" s="89"/>
      <c r="AF43" s="89"/>
      <c r="AG43" s="89"/>
      <c r="AH43" s="89"/>
      <c r="AI43" s="89"/>
      <c r="AJ43" s="89"/>
      <c r="AK43" s="89"/>
      <c r="AL43" s="89"/>
      <c r="AM43" s="89"/>
      <c r="AN43" s="89"/>
      <c r="AO43" s="89"/>
      <c r="AP43" s="89"/>
      <c r="AQ43" s="89"/>
      <c r="AR43" s="89"/>
      <c r="AS43" s="89"/>
      <c r="AT43" s="89"/>
      <c r="AU43" s="89"/>
      <c r="AV43" s="89"/>
      <c r="AW43" s="178"/>
      <c r="AX43" s="89"/>
      <c r="AY43" s="89"/>
      <c r="AZ43" s="89"/>
      <c r="BA43" s="89"/>
      <c r="BB43" s="89"/>
      <c r="BC43" s="105"/>
      <c r="BD43" s="105"/>
      <c r="BE43" s="90"/>
      <c r="BF43" s="89"/>
      <c r="BG43" s="104"/>
      <c r="BH43" s="104"/>
      <c r="BI43" s="104"/>
      <c r="BJ43" s="104"/>
      <c r="BK43" s="104"/>
      <c r="BL43" s="104"/>
      <c r="BM43" s="104"/>
      <c r="BN43" s="104"/>
      <c r="BO43" s="104"/>
      <c r="BP43" s="104"/>
      <c r="BQ43" s="104"/>
      <c r="BR43" s="104"/>
      <c r="BS43" s="105"/>
      <c r="BT43" s="183"/>
      <c r="BU43" s="239"/>
      <c r="BV43" s="239"/>
      <c r="BW43" s="126"/>
      <c r="BX43" s="126"/>
      <c r="BY43" s="239"/>
      <c r="BZ43" s="126"/>
      <c r="CA43" s="126"/>
      <c r="CB43" s="126"/>
      <c r="CC43" s="126"/>
      <c r="CD43" s="54"/>
      <c r="CE43" s="178"/>
      <c r="CF43" s="55"/>
      <c r="CG43" s="55"/>
      <c r="CH43" s="55"/>
      <c r="CI43" s="55"/>
      <c r="CJ43" s="55"/>
    </row>
    <row r="44" spans="1:88" ht="14.25" customHeight="1" x14ac:dyDescent="0.25">
      <c r="A44" s="44"/>
      <c r="B44" s="44"/>
      <c r="C44" s="45"/>
      <c r="D44" s="48"/>
      <c r="E44" s="48"/>
      <c r="F44" s="48"/>
      <c r="G44" s="48"/>
      <c r="H44" s="28"/>
      <c r="I44" s="104"/>
      <c r="J44" s="184" t="s">
        <v>7</v>
      </c>
      <c r="K44" s="89"/>
      <c r="L44" s="291">
        <f>L46+L48+L50+L54</f>
        <v>0</v>
      </c>
      <c r="M44" s="292"/>
      <c r="N44" s="292"/>
      <c r="O44" s="293"/>
      <c r="P44" s="185"/>
      <c r="Q44" s="291">
        <f>Q46+Q48+Q50+Q54</f>
        <v>0</v>
      </c>
      <c r="R44" s="292"/>
      <c r="S44" s="292"/>
      <c r="T44" s="293"/>
      <c r="U44" s="211"/>
      <c r="V44" s="131"/>
      <c r="W44" s="129"/>
      <c r="X44" s="288" t="str">
        <f>IFERROR(X46+X48+X50+X54,"")</f>
        <v/>
      </c>
      <c r="Y44" s="289"/>
      <c r="Z44" s="289"/>
      <c r="AA44" s="290"/>
      <c r="AB44" s="186"/>
      <c r="AC44" s="288">
        <f>AC46+AC48+AC50+AC54</f>
        <v>0</v>
      </c>
      <c r="AD44" s="289"/>
      <c r="AE44" s="289"/>
      <c r="AF44" s="290"/>
      <c r="AG44" s="89"/>
      <c r="AH44" s="89"/>
      <c r="AI44" s="134"/>
      <c r="AJ44" s="134"/>
      <c r="AK44" s="133"/>
      <c r="AL44" s="133"/>
      <c r="AM44" s="134"/>
      <c r="AN44" s="134"/>
      <c r="AO44" s="134"/>
      <c r="AP44" s="134"/>
      <c r="AQ44" s="90"/>
      <c r="AR44" s="281">
        <f>AS37-AC44-BG44-AZ44-BL44-BQ44</f>
        <v>0</v>
      </c>
      <c r="AS44" s="282"/>
      <c r="AT44" s="282"/>
      <c r="AU44" s="283"/>
      <c r="AV44" s="90"/>
      <c r="AW44" s="178"/>
      <c r="AX44" s="240"/>
      <c r="AY44" s="240"/>
      <c r="AZ44" s="285"/>
      <c r="BA44" s="286"/>
      <c r="BB44" s="286"/>
      <c r="BC44" s="287"/>
      <c r="BD44" s="105"/>
      <c r="BE44" s="90"/>
      <c r="BF44" s="67"/>
      <c r="BG44" s="285"/>
      <c r="BH44" s="286"/>
      <c r="BI44" s="286"/>
      <c r="BJ44" s="287"/>
      <c r="BK44" s="240"/>
      <c r="BL44" s="285"/>
      <c r="BM44" s="286"/>
      <c r="BN44" s="286"/>
      <c r="BO44" s="287"/>
      <c r="BP44" s="240"/>
      <c r="BQ44" s="285">
        <v>0</v>
      </c>
      <c r="BR44" s="287"/>
      <c r="BS44" s="105"/>
      <c r="BT44" s="187">
        <f>L44+Q44</f>
        <v>0</v>
      </c>
      <c r="BU44" s="188"/>
      <c r="BV44" s="58">
        <f>AS31-Q44</f>
        <v>0</v>
      </c>
      <c r="BW44" s="213"/>
      <c r="BX44" s="56">
        <f>AS34-L44</f>
        <v>0</v>
      </c>
      <c r="BY44" s="57"/>
      <c r="BZ44" s="56">
        <f>AS29</f>
        <v>0</v>
      </c>
      <c r="CA44" s="57"/>
      <c r="CB44" s="56">
        <f>AS29</f>
        <v>0</v>
      </c>
      <c r="CC44" s="57"/>
      <c r="CD44" s="59"/>
      <c r="CE44" s="189">
        <f>P29</f>
        <v>0</v>
      </c>
      <c r="CF44" s="60"/>
      <c r="CG44" s="60" t="e">
        <f>CG46+CG48+CG50+CG52+CG54</f>
        <v>#VALUE!</v>
      </c>
      <c r="CH44" s="60"/>
      <c r="CI44" s="60">
        <f>CI46+CI48+CI50+CI52+CI54</f>
        <v>0</v>
      </c>
      <c r="CJ44" s="60" t="e">
        <f>CJ46+CJ48+CJ50+CJ54</f>
        <v>#VALUE!</v>
      </c>
    </row>
    <row r="45" spans="1:88" ht="10.5" customHeight="1" x14ac:dyDescent="0.25">
      <c r="A45" s="44"/>
      <c r="B45" s="44"/>
      <c r="C45" s="45"/>
      <c r="D45" s="48"/>
      <c r="E45" s="48"/>
      <c r="F45" s="48"/>
      <c r="G45" s="48"/>
      <c r="H45" s="28"/>
      <c r="I45" s="104"/>
      <c r="J45" s="103"/>
      <c r="K45" s="89"/>
      <c r="L45" s="67"/>
      <c r="M45" s="67"/>
      <c r="N45" s="67"/>
      <c r="O45" s="67"/>
      <c r="P45" s="67"/>
      <c r="Q45" s="67"/>
      <c r="R45" s="67"/>
      <c r="S45" s="67"/>
      <c r="T45" s="67"/>
      <c r="U45" s="130"/>
      <c r="V45" s="130"/>
      <c r="W45" s="130"/>
      <c r="X45" s="67"/>
      <c r="Y45" s="67"/>
      <c r="Z45" s="190"/>
      <c r="AA45" s="67"/>
      <c r="AB45" s="67"/>
      <c r="AC45" s="67"/>
      <c r="AD45" s="67"/>
      <c r="AE45" s="67"/>
      <c r="AF45" s="240"/>
      <c r="AG45" s="89"/>
      <c r="AH45" s="89"/>
      <c r="AI45" s="128"/>
      <c r="AJ45" s="128"/>
      <c r="AK45" s="128"/>
      <c r="AL45" s="128"/>
      <c r="AM45" s="128"/>
      <c r="AN45" s="128"/>
      <c r="AO45" s="128"/>
      <c r="AP45" s="128"/>
      <c r="AQ45" s="236" t="s">
        <v>132</v>
      </c>
      <c r="AR45" s="67"/>
      <c r="AS45" s="240"/>
      <c r="AT45" s="240"/>
      <c r="AU45" s="240"/>
      <c r="AV45" s="240"/>
      <c r="AW45" s="178"/>
      <c r="AX45" s="67"/>
      <c r="AY45" s="67"/>
      <c r="AZ45" s="67"/>
      <c r="BA45" s="67"/>
      <c r="BB45" s="67"/>
      <c r="BC45" s="67"/>
      <c r="BD45" s="105"/>
      <c r="BE45" s="240"/>
      <c r="BF45" s="67"/>
      <c r="BG45" s="151"/>
      <c r="BH45" s="151"/>
      <c r="BI45" s="151"/>
      <c r="BJ45" s="151"/>
      <c r="BK45" s="151"/>
      <c r="BL45" s="151"/>
      <c r="BM45" s="151"/>
      <c r="BN45" s="151"/>
      <c r="BO45" s="151"/>
      <c r="BP45" s="151"/>
      <c r="BQ45" s="151"/>
      <c r="BR45" s="151"/>
      <c r="BS45" s="105"/>
      <c r="BT45" s="191"/>
      <c r="BU45" s="238"/>
      <c r="BV45" s="57"/>
      <c r="BW45" s="61"/>
      <c r="BX45" s="61"/>
      <c r="BY45" s="57"/>
      <c r="BZ45" s="61"/>
      <c r="CA45" s="57"/>
      <c r="CB45" s="57"/>
      <c r="CC45" s="57"/>
      <c r="CD45" s="62"/>
      <c r="CE45" s="192"/>
      <c r="CF45" s="60"/>
      <c r="CG45" s="60"/>
      <c r="CH45" s="60"/>
      <c r="CI45" s="60"/>
      <c r="CJ45" s="60"/>
    </row>
    <row r="46" spans="1:88" ht="13.5" customHeight="1" x14ac:dyDescent="0.25">
      <c r="A46" s="44"/>
      <c r="B46" s="44"/>
      <c r="C46" s="45"/>
      <c r="D46" s="48"/>
      <c r="E46" s="307" t="s">
        <v>26</v>
      </c>
      <c r="F46" s="307"/>
      <c r="G46" s="48"/>
      <c r="H46" s="28"/>
      <c r="I46" s="104"/>
      <c r="J46" s="193" t="s">
        <v>3</v>
      </c>
      <c r="K46" s="89"/>
      <c r="L46" s="301"/>
      <c r="M46" s="302"/>
      <c r="N46" s="302"/>
      <c r="O46" s="303"/>
      <c r="P46" s="194"/>
      <c r="Q46" s="285"/>
      <c r="R46" s="286"/>
      <c r="S46" s="286"/>
      <c r="T46" s="287"/>
      <c r="U46" s="131" t="str">
        <f>IFERROR(IF($AT$9&gt;0,$P$36*$X$9/$AT$9,$P$36*$X$11/$AT$11),"")</f>
        <v/>
      </c>
      <c r="V46" s="95" t="str">
        <f>IFERROR(IF(BT46+BV46+BX46+CB46+U46+BG46+BL46+AZ46+BQ46&gt;=CE46,ROUND(CE46-BT46-BV46-BX46-CB46-BG46-BL46-AZ46-BQ46,0),ROUND(U46,0)),"")</f>
        <v/>
      </c>
      <c r="W46" s="95"/>
      <c r="X46" s="308" t="str">
        <f>IF(IF(AO46&gt;=0,V46,V46+AO46)&lt;0,"Surfinancement*",IF(AO46&gt;=0,V46,V46+AO46))</f>
        <v/>
      </c>
      <c r="Y46" s="309"/>
      <c r="Z46" s="309"/>
      <c r="AA46" s="310"/>
      <c r="AB46" s="240"/>
      <c r="AC46" s="294"/>
      <c r="AD46" s="295"/>
      <c r="AE46" s="295"/>
      <c r="AF46" s="296"/>
      <c r="AG46" s="89"/>
      <c r="AH46" s="214"/>
      <c r="AI46" s="134" t="str">
        <f>IFERROR($CE46-$BT46-$AZ46-$BG46-$BL46-$BQ46-$AC46-$BV46-$BX46-$CB46,"")</f>
        <v/>
      </c>
      <c r="AJ46" s="135">
        <f>IF(AI46&gt;0,IF($AT$9&gt;0,$X$9,$X$11),0)</f>
        <v>0</v>
      </c>
      <c r="AK46" s="214">
        <f>IF(AJ46=0,0,AI46+AI59*AJ46/(AJ46+AJ48+AJ50+AJ54))</f>
        <v>0</v>
      </c>
      <c r="AL46" s="218">
        <f>IF(AK46&gt;0,IF($AT$9&gt;0,$X$9,$X$11),0)</f>
        <v>0</v>
      </c>
      <c r="AM46" s="214">
        <f>IF(AL46=0,0,AK46+AK59*AL46/(AL46+AL48+AL50+AL54))</f>
        <v>0</v>
      </c>
      <c r="AN46" s="220">
        <f>IF(AM46&gt;0,IF($AT$9&gt;0,$X$9,$X$11),0)</f>
        <v>0</v>
      </c>
      <c r="AO46" s="214">
        <f>IF(AN46=0,0,ROUND(AM46+AM59*AN46/(AN46+AN48+AN50+AN54),0))</f>
        <v>0</v>
      </c>
      <c r="AP46" s="136"/>
      <c r="AQ46" s="237">
        <f>IF(CB46&lt;0,"",IF($AO$46&lt;0,ROUND($X$46-$AC$46,0),$AO$46))</f>
        <v>0</v>
      </c>
      <c r="AR46" s="281">
        <f>IF(CB46&lt;0,"",IF($AO$46&lt;0,ROUND($X$46-$AC$46,0),$AO$46))</f>
        <v>0</v>
      </c>
      <c r="AS46" s="282" t="str">
        <f>IFERROR(IF($AT$9&gt;0,$AR$44*$X$9/$AT$9,$AR$44*$X$11/$AT$11),"")</f>
        <v/>
      </c>
      <c r="AT46" s="282" t="str">
        <f>IFERROR(IF($AT$9&gt;0,$AR$44*$X$9/$AT$9,$AR$44*$X$11/$AT$11),"")</f>
        <v/>
      </c>
      <c r="AU46" s="283" t="str">
        <f>IFERROR(IF($AT$9&gt;0,$AR$44*$X$9/$AT$9,$AR$44*$X$11/$AT$11),"")</f>
        <v/>
      </c>
      <c r="AV46" s="90"/>
      <c r="AW46" s="178"/>
      <c r="AX46" s="240"/>
      <c r="AY46" s="240"/>
      <c r="AZ46" s="304" t="str">
        <f>IFERROR(IF(AX50="X",$AZ$44*X11/SUM($X$11:$AF$11),$AZ$44*X11/SUM($X$11:$AC$11)),"")</f>
        <v/>
      </c>
      <c r="BA46" s="305"/>
      <c r="BB46" s="305"/>
      <c r="BC46" s="306"/>
      <c r="BD46" s="105"/>
      <c r="BE46" s="90"/>
      <c r="BF46" s="124"/>
      <c r="BG46" s="304" t="str">
        <f>IFERROR(IF($BE$50="X",$BG$44*X11/SUM($X$11:$AF$11),$BG$44*X11/SUM($X$11:$AC$11)),"")</f>
        <v/>
      </c>
      <c r="BH46" s="305"/>
      <c r="BI46" s="305"/>
      <c r="BJ46" s="306"/>
      <c r="BK46" s="240"/>
      <c r="BL46" s="304">
        <f>IFERROR(IF($BE$50="X",$BL$44*$X$13/SUM($X$13:$AF$13),$BL$44*X13/SUM($X$13:$AC$13)),0)</f>
        <v>0</v>
      </c>
      <c r="BM46" s="305"/>
      <c r="BN46" s="305"/>
      <c r="BO46" s="306"/>
      <c r="BP46" s="240"/>
      <c r="BQ46" s="304">
        <f>IFERROR(IF($BE$50="X",$BQ$44*$X$16/SUM($X$16:$AF$16),$BQ$44*$X$16/SUM($X$16:$AC$16)),0)</f>
        <v>0</v>
      </c>
      <c r="BR46" s="306"/>
      <c r="BS46" s="105"/>
      <c r="BT46" s="187">
        <f>L46+Q46</f>
        <v>0</v>
      </c>
      <c r="BU46" s="188"/>
      <c r="BV46" s="65">
        <f>IFERROR(IF(AT9&gt;0,BV44*X9/(AT9-AD9),BV44*X11/(AT11-AD11)),0)</f>
        <v>0</v>
      </c>
      <c r="BW46" s="197"/>
      <c r="BX46" s="63">
        <f>IFERROR(IF(AT9&gt;0,BX44*X9/AT9,BX44*X11/AT11),0)</f>
        <v>0</v>
      </c>
      <c r="BY46" s="61"/>
      <c r="BZ46" s="63">
        <f>IFERROR(IF(AT9&gt;0,BZ44*X9/AT9,BZ44*X11/AT11),0)</f>
        <v>0</v>
      </c>
      <c r="CA46" s="57"/>
      <c r="CB46" s="56">
        <f>IFERROR(IF($AT$9&gt;0,ROUND(($CB$44-$CB$54)*($X$9/($X$9+$AA$9+$AD$9)),0),ROUND(($CB$44-$CB$54)*($X$11/($X$11+$AA$11+$AD$11)),0)),0)</f>
        <v>0</v>
      </c>
      <c r="CC46" s="57"/>
      <c r="CD46" s="62"/>
      <c r="CE46" s="189">
        <f>IFERROR(IF(AT9&gt;0,($CE$44-CE50)*X9/(AT9-AD9),($CE$44-CE50)*X11/(AT11-AD11)),0)</f>
        <v>0</v>
      </c>
      <c r="CF46" s="60"/>
      <c r="CG46" s="60" t="str">
        <f>AI46</f>
        <v/>
      </c>
      <c r="CH46" s="68">
        <f>AJ46</f>
        <v>0</v>
      </c>
      <c r="CI46" s="60">
        <f>AO46</f>
        <v>0</v>
      </c>
      <c r="CJ46" s="60" t="e">
        <f>CE46-CI46-BT46-AZ46-BG46-BL46-AC46-BQ46</f>
        <v>#VALUE!</v>
      </c>
    </row>
    <row r="47" spans="1:88" ht="4.5" customHeight="1" x14ac:dyDescent="0.25">
      <c r="A47" s="44"/>
      <c r="B47" s="44"/>
      <c r="C47" s="45"/>
      <c r="D47" s="40"/>
      <c r="E47" s="307"/>
      <c r="F47" s="307"/>
      <c r="G47" s="48"/>
      <c r="H47" s="28"/>
      <c r="I47" s="104"/>
      <c r="J47" s="193"/>
      <c r="K47" s="89"/>
      <c r="L47" s="196"/>
      <c r="M47" s="196"/>
      <c r="N47" s="196"/>
      <c r="O47" s="196"/>
      <c r="P47" s="196"/>
      <c r="Q47" s="196"/>
      <c r="R47" s="196"/>
      <c r="S47" s="196"/>
      <c r="T47" s="196"/>
      <c r="U47" s="130"/>
      <c r="V47" s="96"/>
      <c r="W47" s="96"/>
      <c r="X47" s="67"/>
      <c r="Y47" s="67"/>
      <c r="Z47" s="190"/>
      <c r="AA47" s="67"/>
      <c r="AB47" s="67"/>
      <c r="AC47" s="151"/>
      <c r="AD47" s="151"/>
      <c r="AE47" s="151"/>
      <c r="AF47" s="151"/>
      <c r="AG47" s="89"/>
      <c r="AH47" s="89"/>
      <c r="AI47" s="134"/>
      <c r="AJ47" s="135"/>
      <c r="AK47" s="215"/>
      <c r="AL47" s="218"/>
      <c r="AM47" s="215"/>
      <c r="AN47" s="220"/>
      <c r="AO47" s="215"/>
      <c r="AP47" s="98"/>
      <c r="AQ47" s="98"/>
      <c r="AR47" s="67"/>
      <c r="AS47" s="67"/>
      <c r="AT47" s="67"/>
      <c r="AU47" s="67"/>
      <c r="AV47" s="67"/>
      <c r="AW47" s="178"/>
      <c r="AX47" s="67"/>
      <c r="AY47" s="67"/>
      <c r="AZ47" s="67"/>
      <c r="BA47" s="67"/>
      <c r="BB47" s="67"/>
      <c r="BC47" s="67"/>
      <c r="BD47" s="105"/>
      <c r="BE47" s="67"/>
      <c r="BF47" s="67"/>
      <c r="BG47" s="151"/>
      <c r="BH47" s="151"/>
      <c r="BI47" s="151"/>
      <c r="BJ47" s="151"/>
      <c r="BK47" s="151"/>
      <c r="BL47" s="151"/>
      <c r="BM47" s="151"/>
      <c r="BN47" s="151"/>
      <c r="BO47" s="151"/>
      <c r="BP47" s="151"/>
      <c r="BQ47" s="151"/>
      <c r="BR47" s="151"/>
      <c r="BS47" s="105"/>
      <c r="BT47" s="191"/>
      <c r="BU47" s="238"/>
      <c r="BV47" s="61"/>
      <c r="BW47" s="197"/>
      <c r="BX47" s="197"/>
      <c r="BY47" s="61"/>
      <c r="BZ47" s="197"/>
      <c r="CA47" s="57"/>
      <c r="CB47" s="57"/>
      <c r="CC47" s="57"/>
      <c r="CD47" s="62"/>
      <c r="CE47" s="192"/>
      <c r="CF47" s="60"/>
      <c r="CG47" s="60"/>
      <c r="CH47" s="68"/>
      <c r="CI47" s="60"/>
      <c r="CJ47" s="60"/>
    </row>
    <row r="48" spans="1:88" ht="13.5" customHeight="1" x14ac:dyDescent="0.25">
      <c r="A48" s="44"/>
      <c r="B48" s="44"/>
      <c r="C48" s="45"/>
      <c r="D48" s="40"/>
      <c r="E48" s="307"/>
      <c r="F48" s="307"/>
      <c r="G48" s="48"/>
      <c r="H48" s="28"/>
      <c r="I48" s="104"/>
      <c r="J48" s="193" t="s">
        <v>4</v>
      </c>
      <c r="K48" s="89"/>
      <c r="L48" s="301"/>
      <c r="M48" s="302"/>
      <c r="N48" s="302"/>
      <c r="O48" s="303"/>
      <c r="P48" s="194"/>
      <c r="Q48" s="285"/>
      <c r="R48" s="286"/>
      <c r="S48" s="286"/>
      <c r="T48" s="287"/>
      <c r="U48" s="131" t="str">
        <f>IFERROR(IF($AT$9&gt;0,$P$36*$AA$9/$AT$9,$P$36*$AA$11/$AT$11),"")</f>
        <v/>
      </c>
      <c r="V48" s="95" t="str">
        <f>IFERROR(IF(BT48+BV48+BX48+CB48+U48+BG48+BL48+AZ48+BQ48&gt;=CE48,ROUND(CE48-BT48-BV48-BX48-CB48-BG48-BL48-AZ48-BQ48,0),ROUND(U48,0)),"")</f>
        <v/>
      </c>
      <c r="W48" s="95"/>
      <c r="X48" s="288" t="str">
        <f>IF(IF(AO48&gt;=0,V48,V48+AO48)&lt;0,"Surfinancement*",IF(AO48&gt;=0,V48,V48+AO48))</f>
        <v/>
      </c>
      <c r="Y48" s="289"/>
      <c r="Z48" s="289"/>
      <c r="AA48" s="290"/>
      <c r="AB48" s="240"/>
      <c r="AC48" s="294"/>
      <c r="AD48" s="295"/>
      <c r="AE48" s="295"/>
      <c r="AF48" s="296"/>
      <c r="AG48" s="89"/>
      <c r="AH48" s="214"/>
      <c r="AI48" s="134" t="str">
        <f>IFERROR($CE48-$BT48-$AZ48-$BG48-$BL48-$BQ48-$AC48-$BV48-$BX48-$CB48,"")</f>
        <v/>
      </c>
      <c r="AJ48" s="135">
        <f>IF(AI48&gt;0,IF($AT$9&gt;0,$AA$9,$AA$11),0)</f>
        <v>0</v>
      </c>
      <c r="AK48" s="214">
        <f>IF(AJ48=0,0,AI48+$AI$59*AJ48/($AJ$46+$AJ$48+$AJ$50+$AJ$54))</f>
        <v>0</v>
      </c>
      <c r="AL48" s="218">
        <f>IF(AK48&gt;0,IF($AT$9&gt;0,$AA$9,$AA$11),0)</f>
        <v>0</v>
      </c>
      <c r="AM48" s="214">
        <f>IF(AL48=0,0,AK48+$AK$59*AL48/($AL$46+$AL$48+$AL$50+$AL$54))</f>
        <v>0</v>
      </c>
      <c r="AN48" s="220">
        <f>IF(AM48&gt;0,IF($AT$9&gt;0,$AA$9,$AA$11),0)</f>
        <v>0</v>
      </c>
      <c r="AO48" s="214">
        <f>IF(AN48=0,0,AM48+$AM$59*AN48/($AN$46+$AN$48+$AN$50+$AN$54))</f>
        <v>0</v>
      </c>
      <c r="AP48" s="136"/>
      <c r="AQ48" s="195"/>
      <c r="AR48" s="281">
        <f>IF(CB48&lt;0,"",IF(AO48&lt;0,ROUND(X48-AC48,0),AO48))</f>
        <v>0</v>
      </c>
      <c r="AS48" s="282" t="str">
        <f>IFERROR(IF($AT$9&gt;0,$AR$44*$X$9/$AT$9,$AR$44*$X$11/$AT$11),"")</f>
        <v/>
      </c>
      <c r="AT48" s="282" t="str">
        <f>IFERROR(IF($AT$9&gt;0,$AR$44*$X$9/$AT$9,$AR$44*$X$11/$AT$11),"")</f>
        <v/>
      </c>
      <c r="AU48" s="283" t="str">
        <f>IFERROR(IF($AT$9&gt;0,$AR$44*$X$9/$AT$9,$AR$44*$X$11/$AT$11),"")</f>
        <v/>
      </c>
      <c r="AV48" s="90"/>
      <c r="AW48" s="247"/>
      <c r="AX48" s="240"/>
      <c r="AY48" s="240"/>
      <c r="AZ48" s="304" t="str">
        <f>IFERROR(IF(AX50="X",$AZ$44*AA11/SUM($X$11:$AF$11),$AZ$44*AA11/SUM($X$11:$AC$11)),"")</f>
        <v/>
      </c>
      <c r="BA48" s="305"/>
      <c r="BB48" s="305"/>
      <c r="BC48" s="306"/>
      <c r="BD48" s="105"/>
      <c r="BE48" s="90"/>
      <c r="BF48" s="67"/>
      <c r="BG48" s="304" t="str">
        <f>IFERROR(IF($BE$50="X",$BG$44*AA11/SUM($X$11:$AF$11),$BG$44*AA11/SUM($X$11:$AC$11)),"")</f>
        <v/>
      </c>
      <c r="BH48" s="305"/>
      <c r="BI48" s="305"/>
      <c r="BJ48" s="306"/>
      <c r="BK48" s="240"/>
      <c r="BL48" s="304">
        <f>IFERROR(IF($BE$50="X",$BL$44*$AA$13/SUM($X$13:$AF$13),$BL$44*$AA$13/SUM($X$13:$AC$13)),0)</f>
        <v>0</v>
      </c>
      <c r="BM48" s="305"/>
      <c r="BN48" s="305"/>
      <c r="BO48" s="306"/>
      <c r="BP48" s="240"/>
      <c r="BQ48" s="304">
        <f>IFERROR(IF($BE$50="X",$BQ$44*AA16/SUM($X$16:$AF$16),$BQ$44*$AA$16/SUM($X$16:$AC$16)),0)</f>
        <v>0</v>
      </c>
      <c r="BR48" s="306"/>
      <c r="BS48" s="105"/>
      <c r="BT48" s="187">
        <f>L48+Q48</f>
        <v>0</v>
      </c>
      <c r="BU48" s="238"/>
      <c r="BV48" s="65">
        <f>IFERROR(IF(AT9&gt;0,BV44*AA9/(AT9-AD9),BV44*AA11/(AT11-AD11)),0)</f>
        <v>0</v>
      </c>
      <c r="BW48" s="197"/>
      <c r="BX48" s="63">
        <f>IFERROR(IF(AT9&gt;0,BX44*AA9/AT9,BX44*AA11/AT11),0)</f>
        <v>0</v>
      </c>
      <c r="BY48" s="61"/>
      <c r="BZ48" s="63">
        <f>IFERROR(IF(AT9&gt;0,BZ44*AA9/AT9,BZ44*AA11/AT11),0)</f>
        <v>0</v>
      </c>
      <c r="CA48" s="57"/>
      <c r="CB48" s="56">
        <f>IFERROR(IF($AT$9&gt;0,ROUND(($CB$44-$CB$54)*($AA$9/($X$9+$AA$9+$AD$9)),0),ROUND(($CB$44-$CB$54)*($AA$11/($X$11+$AA$11+$AD$11)),0)),0)</f>
        <v>0</v>
      </c>
      <c r="CC48" s="57"/>
      <c r="CD48" s="62"/>
      <c r="CE48" s="189">
        <f>IFERROR(IF(AT9&gt;0,($CE$44-CE50)*AA9/(AT9-AD9),($CE$44-$CE$50)*AA11/(AT11-AD11)),0)</f>
        <v>0</v>
      </c>
      <c r="CF48" s="60"/>
      <c r="CG48" s="60" t="str">
        <f>AI48</f>
        <v/>
      </c>
      <c r="CH48" s="68">
        <f>AJ48</f>
        <v>0</v>
      </c>
      <c r="CI48" s="60">
        <f>AO48</f>
        <v>0</v>
      </c>
      <c r="CJ48" s="60" t="e">
        <f>CE48-CI48-BT48-AZ48-BG48-BL48-AC48-BQ48</f>
        <v>#VALUE!</v>
      </c>
    </row>
    <row r="49" spans="1:88" ht="4.5" customHeight="1" x14ac:dyDescent="0.25">
      <c r="A49" s="44"/>
      <c r="B49" s="44"/>
      <c r="C49" s="45"/>
      <c r="D49" s="48"/>
      <c r="E49" s="48"/>
      <c r="F49" s="48"/>
      <c r="G49" s="48"/>
      <c r="H49" s="28"/>
      <c r="I49" s="104"/>
      <c r="J49" s="193"/>
      <c r="K49" s="89"/>
      <c r="L49" s="196"/>
      <c r="M49" s="196"/>
      <c r="N49" s="196"/>
      <c r="O49" s="196"/>
      <c r="P49" s="196"/>
      <c r="Q49" s="196"/>
      <c r="R49" s="196"/>
      <c r="S49" s="194"/>
      <c r="T49" s="194"/>
      <c r="U49" s="131"/>
      <c r="V49" s="95"/>
      <c r="W49" s="95"/>
      <c r="X49" s="240"/>
      <c r="Y49" s="240"/>
      <c r="Z49" s="190"/>
      <c r="AA49" s="240"/>
      <c r="AB49" s="240"/>
      <c r="AC49" s="240"/>
      <c r="AD49" s="240"/>
      <c r="AE49" s="240"/>
      <c r="AF49" s="151"/>
      <c r="AG49" s="89"/>
      <c r="AH49" s="89"/>
      <c r="AI49" s="99"/>
      <c r="AJ49" s="135"/>
      <c r="AK49" s="216"/>
      <c r="AL49" s="218"/>
      <c r="AM49" s="216"/>
      <c r="AN49" s="220"/>
      <c r="AO49" s="216"/>
      <c r="AP49" s="99"/>
      <c r="AQ49" s="99"/>
      <c r="AR49" s="67"/>
      <c r="AS49" s="67"/>
      <c r="AT49" s="67"/>
      <c r="AU49" s="67"/>
      <c r="AV49" s="67"/>
      <c r="AW49" s="247"/>
      <c r="AX49" s="240"/>
      <c r="AY49" s="240"/>
      <c r="AZ49" s="240"/>
      <c r="BA49" s="240"/>
      <c r="BB49" s="240"/>
      <c r="BC49" s="240"/>
      <c r="BD49" s="105"/>
      <c r="BE49" s="67"/>
      <c r="BF49" s="67"/>
      <c r="BG49" s="240"/>
      <c r="BH49" s="240"/>
      <c r="BI49" s="240"/>
      <c r="BJ49" s="240"/>
      <c r="BK49" s="240"/>
      <c r="BL49" s="240"/>
      <c r="BM49" s="240"/>
      <c r="BN49" s="240"/>
      <c r="BO49" s="240"/>
      <c r="BP49" s="240"/>
      <c r="BQ49" s="240"/>
      <c r="BR49" s="138"/>
      <c r="BS49" s="105"/>
      <c r="BT49" s="238"/>
      <c r="BU49" s="238"/>
      <c r="BV49" s="61"/>
      <c r="BW49" s="197"/>
      <c r="BX49" s="197"/>
      <c r="BY49" s="61"/>
      <c r="BZ49" s="197"/>
      <c r="CA49" s="57"/>
      <c r="CB49" s="57"/>
      <c r="CC49" s="57"/>
      <c r="CD49" s="62"/>
      <c r="CE49" s="192"/>
      <c r="CF49" s="60"/>
      <c r="CG49" s="60"/>
      <c r="CH49" s="68"/>
      <c r="CI49" s="60"/>
      <c r="CJ49" s="60"/>
    </row>
    <row r="50" spans="1:88" ht="13.5" customHeight="1" x14ac:dyDescent="0.25">
      <c r="A50" s="44"/>
      <c r="B50" s="44"/>
      <c r="C50" s="45"/>
      <c r="D50" s="48"/>
      <c r="E50" s="299">
        <v>0.51</v>
      </c>
      <c r="F50" s="300"/>
      <c r="G50" s="48"/>
      <c r="H50" s="28"/>
      <c r="I50" s="104"/>
      <c r="J50" s="193" t="s">
        <v>5</v>
      </c>
      <c r="K50" s="89"/>
      <c r="L50" s="301"/>
      <c r="M50" s="302"/>
      <c r="N50" s="302"/>
      <c r="O50" s="303"/>
      <c r="P50" s="194"/>
      <c r="Q50" s="285"/>
      <c r="R50" s="286"/>
      <c r="S50" s="286"/>
      <c r="T50" s="287"/>
      <c r="U50" s="131" t="str">
        <f>IFERROR(IF($AT$9&gt;0,$P$36*$AD$9/$AT$9,$P$36*$AD$11/$AT$11),"")</f>
        <v/>
      </c>
      <c r="V50" s="95" t="str">
        <f>IFERROR(IF(BT50+BV50+BX50+CB50+U50+BG50+BL50+AZ50+BQ50&gt;=CE50,ROUND(CE50-BT50-BV50-BX50-CB50-BG50-BL50-AZ50-BQ50,0),ROUND(U50,0)),"")</f>
        <v/>
      </c>
      <c r="W50" s="95"/>
      <c r="X50" s="288" t="str">
        <f>IF(AO50&gt;=0,V50,V50+AO50)</f>
        <v/>
      </c>
      <c r="Y50" s="289"/>
      <c r="Z50" s="289"/>
      <c r="AA50" s="290"/>
      <c r="AB50" s="240"/>
      <c r="AC50" s="294"/>
      <c r="AD50" s="295"/>
      <c r="AE50" s="295"/>
      <c r="AF50" s="296"/>
      <c r="AG50" s="89"/>
      <c r="AH50" s="214"/>
      <c r="AI50" s="134">
        <f>IFERROR($P$31*$E$50-$AC$50,"")</f>
        <v>0</v>
      </c>
      <c r="AJ50" s="135">
        <f>IF(AI52&gt;0,IF($AT$9&gt;0,$AD$9,$AD$11),0)</f>
        <v>0</v>
      </c>
      <c r="AK50" s="214">
        <f>AI50</f>
        <v>0</v>
      </c>
      <c r="AL50" s="218">
        <f>IF(AK52&gt;0,IF($AT$9&gt;0,$AD$9,$AD$11),0)</f>
        <v>0</v>
      </c>
      <c r="AM50" s="214">
        <f>AK50</f>
        <v>0</v>
      </c>
      <c r="AN50" s="220">
        <f>IF(AM52&gt;0,IF($AT$9&gt;0,$AD$9,$AD$11),0)</f>
        <v>0</v>
      </c>
      <c r="AO50" s="214">
        <f>AM50</f>
        <v>0</v>
      </c>
      <c r="AP50" s="136"/>
      <c r="AQ50" s="195"/>
      <c r="AR50" s="281">
        <f>IF(CB50&lt;0,"",AO50)</f>
        <v>0</v>
      </c>
      <c r="AS50" s="282"/>
      <c r="AT50" s="282"/>
      <c r="AU50" s="283"/>
      <c r="AV50" s="90"/>
      <c r="AW50" s="247"/>
      <c r="AX50" s="125" t="s">
        <v>64</v>
      </c>
      <c r="AY50" s="240"/>
      <c r="AZ50" s="304" t="str">
        <f>IFERROR(IF(AX50="X",$AZ$44*AD11/SUM($X$11:$AF$11),0),"")</f>
        <v/>
      </c>
      <c r="BA50" s="305"/>
      <c r="BB50" s="305"/>
      <c r="BC50" s="306"/>
      <c r="BD50" s="105"/>
      <c r="BE50" s="125" t="s">
        <v>64</v>
      </c>
      <c r="BF50" s="67"/>
      <c r="BG50" s="304" t="str">
        <f>IFERROR(IF($BE$50="X",$BG$44*$AD$11/SUM($X$11:$AF$11),0),"")</f>
        <v/>
      </c>
      <c r="BH50" s="305"/>
      <c r="BI50" s="305"/>
      <c r="BJ50" s="306"/>
      <c r="BK50" s="240"/>
      <c r="BL50" s="304">
        <f>IFERROR(IF($BE$50="X",$BL$44*$AD$13/SUM($X$13:$AF$13),0),0)</f>
        <v>0</v>
      </c>
      <c r="BM50" s="305"/>
      <c r="BN50" s="305"/>
      <c r="BO50" s="306"/>
      <c r="BP50" s="240"/>
      <c r="BQ50" s="304">
        <f>IFERROR(IF($BE$50="X",$BQ$44*AD16/SUM($X$16:$AF$16),0),0)</f>
        <v>0</v>
      </c>
      <c r="BR50" s="306"/>
      <c r="BS50" s="105"/>
      <c r="BT50" s="187">
        <f>L50+Q50</f>
        <v>0</v>
      </c>
      <c r="BU50" s="238"/>
      <c r="BV50" s="61"/>
      <c r="BW50" s="197"/>
      <c r="BX50" s="63">
        <f>IFERROR(IF(AT9&gt;0,BX44*AD9/AT9,BX44*AD11/AT11),0)</f>
        <v>0</v>
      </c>
      <c r="BY50" s="61"/>
      <c r="BZ50" s="63">
        <f>IFERROR(IF(AT9&gt;0,BZ44*AD9/AT9,BZ44*AD11/AT11),0)</f>
        <v>0</v>
      </c>
      <c r="CA50" s="57"/>
      <c r="CB50" s="56">
        <f>IFERROR(IF($AT$9&gt;0,ROUND(($CB$44-$CB$54)*($AD$9/($X$9+$AA$9+$AD$9)),0),ROUND(($CB$44-$CB$54)*($AD$11/($X$11+$AA$11+$AD$11)),0)),0)</f>
        <v>0</v>
      </c>
      <c r="CC50" s="57"/>
      <c r="CD50" s="62"/>
      <c r="CE50" s="189">
        <f>P31</f>
        <v>0</v>
      </c>
      <c r="CF50" s="60"/>
      <c r="CG50" s="60">
        <f>AI50</f>
        <v>0</v>
      </c>
      <c r="CH50" s="68">
        <f>AJ50</f>
        <v>0</v>
      </c>
      <c r="CI50" s="60">
        <f>AO50</f>
        <v>0</v>
      </c>
      <c r="CJ50" s="60" t="e">
        <f>CE50-CI50-BT50-AZ50-BG50-BL50-AC50-CI52-BQ50</f>
        <v>#VALUE!</v>
      </c>
    </row>
    <row r="51" spans="1:88" ht="4.5" customHeight="1" x14ac:dyDescent="0.25">
      <c r="A51" s="44"/>
      <c r="B51" s="44"/>
      <c r="C51" s="45"/>
      <c r="D51" s="48"/>
      <c r="E51" s="48"/>
      <c r="F51" s="48"/>
      <c r="G51" s="48"/>
      <c r="H51" s="28"/>
      <c r="I51" s="104"/>
      <c r="J51" s="193"/>
      <c r="K51" s="89"/>
      <c r="L51" s="198"/>
      <c r="M51" s="198"/>
      <c r="N51" s="198"/>
      <c r="O51" s="198"/>
      <c r="P51" s="198"/>
      <c r="Q51" s="198"/>
      <c r="R51" s="198"/>
      <c r="S51" s="199"/>
      <c r="T51" s="199"/>
      <c r="U51" s="131"/>
      <c r="V51" s="95"/>
      <c r="W51" s="95"/>
      <c r="X51" s="240"/>
      <c r="Y51" s="240"/>
      <c r="Z51" s="190"/>
      <c r="AA51" s="240"/>
      <c r="AB51" s="240"/>
      <c r="AC51" s="240"/>
      <c r="AD51" s="240"/>
      <c r="AE51" s="240"/>
      <c r="AF51" s="67"/>
      <c r="AG51" s="89"/>
      <c r="AH51" s="89"/>
      <c r="AI51" s="67"/>
      <c r="AJ51" s="135"/>
      <c r="AK51" s="216"/>
      <c r="AL51" s="218"/>
      <c r="AM51" s="216"/>
      <c r="AN51" s="220"/>
      <c r="AO51" s="216"/>
      <c r="AP51" s="99"/>
      <c r="AQ51" s="99"/>
      <c r="AR51" s="67"/>
      <c r="AS51" s="67"/>
      <c r="AT51" s="67"/>
      <c r="AU51" s="67"/>
      <c r="AV51" s="67"/>
      <c r="AW51" s="247"/>
      <c r="AX51" s="95"/>
      <c r="AY51" s="67"/>
      <c r="AZ51" s="93"/>
      <c r="BA51" s="240"/>
      <c r="BB51" s="240"/>
      <c r="BC51" s="240"/>
      <c r="BD51" s="240"/>
      <c r="BE51" s="240"/>
      <c r="BF51" s="240"/>
      <c r="BG51" s="240"/>
      <c r="BH51" s="240"/>
      <c r="BI51" s="240"/>
      <c r="BJ51" s="240"/>
      <c r="BK51" s="240"/>
      <c r="BL51" s="67"/>
      <c r="BM51" s="240"/>
      <c r="BN51" s="240"/>
      <c r="BO51" s="240"/>
      <c r="BP51" s="105"/>
      <c r="BQ51" s="105"/>
      <c r="BR51" s="105"/>
      <c r="BS51" s="105"/>
      <c r="BT51" s="57"/>
      <c r="BU51" s="57"/>
      <c r="BV51" s="61"/>
      <c r="BW51" s="61"/>
      <c r="BX51" s="61"/>
      <c r="BY51" s="61"/>
      <c r="BZ51" s="61"/>
      <c r="CA51" s="57"/>
      <c r="CB51" s="57"/>
      <c r="CC51" s="57"/>
      <c r="CD51" s="64"/>
      <c r="CE51" s="192"/>
      <c r="CF51" s="60"/>
      <c r="CG51" s="60"/>
      <c r="CH51" s="68"/>
      <c r="CI51" s="60"/>
      <c r="CJ51" s="60"/>
    </row>
    <row r="52" spans="1:88" ht="14.25" customHeight="1" x14ac:dyDescent="0.25">
      <c r="A52" s="44"/>
      <c r="B52" s="44"/>
      <c r="C52" s="45"/>
      <c r="D52" s="48"/>
      <c r="E52" s="48"/>
      <c r="F52" s="48"/>
      <c r="G52" s="48"/>
      <c r="H52" s="28"/>
      <c r="I52" s="104"/>
      <c r="J52" s="193" t="s">
        <v>94</v>
      </c>
      <c r="K52" s="89"/>
      <c r="L52" s="198"/>
      <c r="M52" s="199"/>
      <c r="N52" s="199"/>
      <c r="O52" s="199"/>
      <c r="P52" s="199"/>
      <c r="Q52" s="199"/>
      <c r="R52" s="198"/>
      <c r="S52" s="199"/>
      <c r="T52" s="199"/>
      <c r="U52" s="131"/>
      <c r="V52" s="95"/>
      <c r="W52" s="95"/>
      <c r="X52" s="240"/>
      <c r="Y52" s="240"/>
      <c r="Z52" s="190"/>
      <c r="AA52" s="240"/>
      <c r="AB52" s="240"/>
      <c r="AC52" s="297"/>
      <c r="AD52" s="297"/>
      <c r="AE52" s="297"/>
      <c r="AF52" s="297"/>
      <c r="AG52" s="89"/>
      <c r="AH52" s="214"/>
      <c r="AI52" s="134" t="str">
        <f>IFERROR($CE$50-$BX$50-$BT$50-$AZ$50-$BG$50-BL50-$AR$50-$AC$50-$BQ$50-CB50,"")</f>
        <v/>
      </c>
      <c r="AJ52" s="135"/>
      <c r="AK52" s="214">
        <f>IF(AJ50=0,0,AI52+$AI$59*AJ50/($AJ$46+$AJ$48+$AJ$50+$AJ$54))</f>
        <v>0</v>
      </c>
      <c r="AL52" s="218"/>
      <c r="AM52" s="214">
        <f>IF(AL50=0,0,AK52+$AK$59*AL50/($AJ$46+$AJ$48+$AJ$50+$AJ$54))</f>
        <v>0</v>
      </c>
      <c r="AN52" s="220"/>
      <c r="AO52" s="214">
        <f>IF(AN50=0,0,AM52+$AM$59*AN50/($AN$46+$AN$48+$AN$50+$AN$54))</f>
        <v>0</v>
      </c>
      <c r="AP52" s="136"/>
      <c r="AQ52" s="195"/>
      <c r="AR52" s="281">
        <f>IF(CB50&lt;0,"",IF(AO52&lt;0,ROUND(X50-AC50,0),AO52))</f>
        <v>0</v>
      </c>
      <c r="AS52" s="282" t="str">
        <f>IFERROR(IF($AT$9&gt;0,$AR$44*$AD$9/$AT$9-$AR$50,$AR$44*$AD$11/$AT$11-$AR$50),"")</f>
        <v/>
      </c>
      <c r="AT52" s="282" t="str">
        <f>IFERROR(IF($AT$9&gt;0,$AR$44*$AD$9/$AT$9-$AR$50,$AR$44*$AD$11/$AT$11-$AR$50),"")</f>
        <v/>
      </c>
      <c r="AU52" s="283" t="str">
        <f>IFERROR(IF($AT$9&gt;0,$AR$44*$AD$9/$AT$9-$AR$50,$AR$44*$AD$11/$AT$11-$AR$50),"")</f>
        <v/>
      </c>
      <c r="AV52" s="90"/>
      <c r="AW52" s="247"/>
      <c r="AX52" s="90"/>
      <c r="AY52" s="67"/>
      <c r="AZ52" s="93"/>
      <c r="BA52" s="93"/>
      <c r="BB52" s="93"/>
      <c r="BC52" s="93"/>
      <c r="BD52" s="93"/>
      <c r="BE52" s="93"/>
      <c r="BF52" s="93"/>
      <c r="BG52" s="93"/>
      <c r="BH52" s="93"/>
      <c r="BI52" s="93"/>
      <c r="BJ52" s="93"/>
      <c r="BK52" s="93"/>
      <c r="BL52" s="93"/>
      <c r="BM52" s="93"/>
      <c r="BN52" s="93"/>
      <c r="BO52" s="93"/>
      <c r="BP52" s="105"/>
      <c r="BQ52" s="105"/>
      <c r="BR52" s="105"/>
      <c r="BS52" s="105"/>
      <c r="BT52" s="57"/>
      <c r="BU52" s="57"/>
      <c r="BV52" s="126"/>
      <c r="BW52" s="61"/>
      <c r="BX52" s="61"/>
      <c r="BY52" s="126"/>
      <c r="BZ52" s="61"/>
      <c r="CA52" s="57"/>
      <c r="CB52" s="57"/>
      <c r="CC52" s="57"/>
      <c r="CD52" s="64"/>
      <c r="CE52" s="192"/>
      <c r="CF52" s="60"/>
      <c r="CG52" s="60" t="str">
        <f>AI52</f>
        <v/>
      </c>
      <c r="CH52" s="68">
        <f>AJ52</f>
        <v>0</v>
      </c>
      <c r="CI52" s="60">
        <f>AO52</f>
        <v>0</v>
      </c>
      <c r="CJ52" s="60"/>
    </row>
    <row r="53" spans="1:88" ht="4.5" customHeight="1" x14ac:dyDescent="0.25">
      <c r="A53" s="44"/>
      <c r="B53" s="44"/>
      <c r="C53" s="45"/>
      <c r="D53" s="48"/>
      <c r="E53" s="48"/>
      <c r="F53" s="48"/>
      <c r="G53" s="48"/>
      <c r="H53" s="28"/>
      <c r="I53" s="104"/>
      <c r="J53" s="193"/>
      <c r="K53" s="89"/>
      <c r="L53" s="198"/>
      <c r="M53" s="200"/>
      <c r="N53" s="200"/>
      <c r="O53" s="200"/>
      <c r="P53" s="200"/>
      <c r="Q53" s="200"/>
      <c r="R53" s="200"/>
      <c r="S53" s="200"/>
      <c r="T53" s="200"/>
      <c r="U53" s="132"/>
      <c r="V53" s="97"/>
      <c r="W53" s="97"/>
      <c r="X53" s="100"/>
      <c r="Y53" s="100"/>
      <c r="Z53" s="100"/>
      <c r="AA53" s="100"/>
      <c r="AB53" s="100"/>
      <c r="AC53" s="100"/>
      <c r="AD53" s="100"/>
      <c r="AE53" s="100"/>
      <c r="AF53" s="100"/>
      <c r="AG53" s="89"/>
      <c r="AH53" s="89"/>
      <c r="AI53" s="100"/>
      <c r="AJ53" s="135"/>
      <c r="AK53" s="217"/>
      <c r="AL53" s="218"/>
      <c r="AM53" s="217"/>
      <c r="AN53" s="220"/>
      <c r="AO53" s="217"/>
      <c r="AP53" s="101"/>
      <c r="AQ53" s="101"/>
      <c r="AR53" s="100"/>
      <c r="AS53" s="100"/>
      <c r="AT53" s="100"/>
      <c r="AU53" s="100"/>
      <c r="AV53" s="100"/>
      <c r="AW53" s="247"/>
      <c r="AX53" s="100"/>
      <c r="AY53" s="100"/>
      <c r="AZ53" s="93"/>
      <c r="BA53" s="93"/>
      <c r="BB53" s="93"/>
      <c r="BC53" s="93"/>
      <c r="BD53" s="93"/>
      <c r="BE53" s="93"/>
      <c r="BF53" s="93"/>
      <c r="BG53" s="93"/>
      <c r="BH53" s="93"/>
      <c r="BI53" s="93"/>
      <c r="BJ53" s="93"/>
      <c r="BK53" s="93"/>
      <c r="BL53" s="93"/>
      <c r="BM53" s="93"/>
      <c r="BN53" s="93"/>
      <c r="BO53" s="93"/>
      <c r="BP53" s="91"/>
      <c r="BQ53" s="105"/>
      <c r="BR53" s="105"/>
      <c r="BS53" s="105"/>
      <c r="BT53" s="57"/>
      <c r="BU53" s="57"/>
      <c r="BV53" s="61"/>
      <c r="BW53" s="61"/>
      <c r="BX53" s="61"/>
      <c r="BY53" s="61"/>
      <c r="BZ53" s="61"/>
      <c r="CA53" s="57"/>
      <c r="CB53" s="57"/>
      <c r="CC53" s="57"/>
      <c r="CD53" s="64"/>
      <c r="CE53" s="192"/>
      <c r="CF53" s="60"/>
      <c r="CG53" s="60"/>
      <c r="CH53" s="68"/>
      <c r="CI53" s="60"/>
      <c r="CJ53" s="60"/>
    </row>
    <row r="54" spans="1:88" ht="14.25" customHeight="1" x14ac:dyDescent="0.25">
      <c r="A54" s="44"/>
      <c r="B54" s="44"/>
      <c r="C54" s="45"/>
      <c r="D54" s="48"/>
      <c r="E54" s="48"/>
      <c r="F54" s="48"/>
      <c r="G54" s="48"/>
      <c r="H54" s="28"/>
      <c r="I54" s="104"/>
      <c r="J54" s="193" t="s">
        <v>6</v>
      </c>
      <c r="K54" s="89"/>
      <c r="L54" s="301"/>
      <c r="M54" s="302"/>
      <c r="N54" s="302"/>
      <c r="O54" s="303"/>
      <c r="P54" s="194"/>
      <c r="Q54" s="285">
        <v>0</v>
      </c>
      <c r="R54" s="286"/>
      <c r="S54" s="286"/>
      <c r="T54" s="287"/>
      <c r="U54" s="131" t="str">
        <f>IFERROR(IF($AT$9&gt;0,$P$36*$AP$9/$AT$9,$P$36*$AP$11/$AT$11),"")</f>
        <v/>
      </c>
      <c r="V54" s="95" t="str">
        <f>IFERROR(IF(BT54+BV54+BX54+CB54+U54&gt;=CE54,ROUND(CE54-BT54-BV54-BX54-CB54,0),ROUND(U54,0)),"")</f>
        <v/>
      </c>
      <c r="W54" s="95"/>
      <c r="X54" s="288" t="str">
        <f>IF(IF(AO54&gt;=0,V54,V54+AO54)&lt;0,"Surfinancement*",IF(AO54&gt;=0,V54,V54+AO54))</f>
        <v/>
      </c>
      <c r="Y54" s="289"/>
      <c r="Z54" s="289"/>
      <c r="AA54" s="290"/>
      <c r="AB54" s="240"/>
      <c r="AC54" s="294"/>
      <c r="AD54" s="295"/>
      <c r="AE54" s="295"/>
      <c r="AF54" s="296"/>
      <c r="AG54" s="225"/>
      <c r="AH54" s="214">
        <f>IFERROR($CE$54-$BV$54-$BZ$54-$BX$54-$BT$54-$AC$54,"")</f>
        <v>0</v>
      </c>
      <c r="AI54" s="134">
        <f>IFERROR($CE$54-BV54-BX54-CB54-$BT$54-$AC$54,"")</f>
        <v>0</v>
      </c>
      <c r="AJ54" s="135">
        <f>IF(AH54&gt;0,IF($AT$9&gt;0,$AP$9,$AP$11),0)</f>
        <v>0</v>
      </c>
      <c r="AK54" s="214">
        <f>IF(AJ54=0,0,AI54+$AI$59*AJ54/($AJ$46+$AJ$48+$AJ$50+$AJ$54))</f>
        <v>0</v>
      </c>
      <c r="AL54" s="218">
        <f>IF(AK54&gt;0,IF($AT$9&gt;0,$AP$9,$AP$11),0)</f>
        <v>0</v>
      </c>
      <c r="AM54" s="214">
        <f>IF(AL54=0,0,MIN(AK54+$AK$59*AL54/($AJ$46+$AJ$48+$AJ$50+$AJ$54)))</f>
        <v>0</v>
      </c>
      <c r="AN54" s="220">
        <f>IF(AM54&gt;0,IF($AT$9&gt;0,$AP$9,$AP$11),0)</f>
        <v>0</v>
      </c>
      <c r="AO54" s="214">
        <f>IF(AN54=0,0,MIN(AM54+$AM$59*AN54/($AN$46+$AN$48+$AN$50+$AN$54)))</f>
        <v>0</v>
      </c>
      <c r="AP54" s="136"/>
      <c r="AQ54" s="212"/>
      <c r="AR54" s="281">
        <f>IF(AO54&lt;0,ROUND(X54-AC54,0),AO54)</f>
        <v>0</v>
      </c>
      <c r="AS54" s="282" t="str">
        <f>IFERROR(IF($AT$9&gt;0,$AR$44*$X$9/$AT$9,$AR$44*$X$11/$AT$11),"")</f>
        <v/>
      </c>
      <c r="AT54" s="282" t="str">
        <f>IFERROR(IF($AT$9&gt;0,$AR$44*$X$9/$AT$9,$AR$44*$X$11/$AT$11),"")</f>
        <v/>
      </c>
      <c r="AU54" s="283" t="str">
        <f>IFERROR(IF($AT$9&gt;0,$AR$44*$X$9/$AT$9,$AR$44*$X$11/$AT$11),"")</f>
        <v/>
      </c>
      <c r="AV54" s="90"/>
      <c r="AW54" s="247"/>
      <c r="AX54" s="93"/>
      <c r="AY54" s="67"/>
      <c r="AZ54" s="93"/>
      <c r="BA54" s="93"/>
      <c r="BB54" s="93"/>
      <c r="BC54" s="93"/>
      <c r="BD54" s="93"/>
      <c r="BE54" s="93"/>
      <c r="BF54" s="93"/>
      <c r="BG54" s="93"/>
      <c r="BH54" s="93"/>
      <c r="BI54" s="93"/>
      <c r="BJ54" s="93"/>
      <c r="BK54" s="93"/>
      <c r="BL54" s="93"/>
      <c r="BM54" s="93"/>
      <c r="BN54" s="93"/>
      <c r="BO54" s="93"/>
      <c r="BP54" s="91"/>
      <c r="BQ54" s="105"/>
      <c r="BR54" s="105"/>
      <c r="BS54" s="105"/>
      <c r="BT54" s="187">
        <f>L54+Q54</f>
        <v>0</v>
      </c>
      <c r="BU54" s="57"/>
      <c r="BV54" s="65">
        <f>IFERROR(IF(AT9&gt;0,BV44*AP9/(AT9-AD9),BV44*AP11/(AT11-AD11)),0)</f>
        <v>0</v>
      </c>
      <c r="BW54" s="61"/>
      <c r="BX54" s="63">
        <f>IFERROR(IF(AT9&gt;0,BX44*AP9/AT9,BX44*AP11/AT11),0)</f>
        <v>0</v>
      </c>
      <c r="BY54" s="61"/>
      <c r="BZ54" s="63">
        <f>IFERROR(IF(AT9&gt;0,BZ44*AP9/AT9,BZ44*AP11/AT11),0)</f>
        <v>0</v>
      </c>
      <c r="CA54" s="57"/>
      <c r="CB54" s="58">
        <f>BZ54+BZ59</f>
        <v>0</v>
      </c>
      <c r="CC54" s="57"/>
      <c r="CD54" s="64"/>
      <c r="CE54" s="189">
        <f>IFERROR(IF(AT9&gt;0,($CE$44-CE50)*AP9/(AT9-AD9),($CE$44-CE50)*AP11/(AT11-AD11)),0)</f>
        <v>0</v>
      </c>
      <c r="CF54" s="60"/>
      <c r="CG54" s="60">
        <f>AI54</f>
        <v>0</v>
      </c>
      <c r="CH54" s="68">
        <f>AJ54</f>
        <v>0</v>
      </c>
      <c r="CI54" s="60">
        <f>AO54</f>
        <v>0</v>
      </c>
      <c r="CJ54" s="60">
        <f>CE54-CI54-BT54-AC54</f>
        <v>0</v>
      </c>
    </row>
    <row r="55" spans="1:88" ht="9.75" customHeight="1" x14ac:dyDescent="0.25">
      <c r="A55" s="44"/>
      <c r="B55" s="44"/>
      <c r="C55" s="45"/>
      <c r="D55" s="48"/>
      <c r="E55" s="48"/>
      <c r="F55" s="48"/>
      <c r="G55" s="48"/>
      <c r="H55" s="28"/>
      <c r="I55" s="89"/>
      <c r="J55" s="89"/>
      <c r="K55" s="89"/>
      <c r="L55" s="89"/>
      <c r="M55" s="91"/>
      <c r="N55" s="91"/>
      <c r="O55" s="91"/>
      <c r="P55" s="91"/>
      <c r="Q55" s="91"/>
      <c r="R55" s="91"/>
      <c r="S55" s="91"/>
      <c r="T55" s="91"/>
      <c r="U55" s="91"/>
      <c r="V55" s="91"/>
      <c r="W55" s="91"/>
      <c r="X55" s="91"/>
      <c r="Y55" s="91"/>
      <c r="Z55" s="91"/>
      <c r="AA55" s="91"/>
      <c r="AB55" s="91"/>
      <c r="AC55" s="91"/>
      <c r="AD55" s="91"/>
      <c r="AE55" s="91"/>
      <c r="AF55" s="91"/>
      <c r="AG55" s="89"/>
      <c r="AH55" s="89"/>
      <c r="AI55" s="91"/>
      <c r="AJ55" s="91"/>
      <c r="AK55" s="91"/>
      <c r="AL55" s="219"/>
      <c r="AM55" s="91"/>
      <c r="AN55" s="221"/>
      <c r="AO55" s="91"/>
      <c r="AP55" s="91"/>
      <c r="AQ55" s="91"/>
      <c r="AR55" s="91"/>
      <c r="AS55" s="91"/>
      <c r="AT55" s="91"/>
      <c r="AU55" s="91"/>
      <c r="AV55" s="91"/>
      <c r="AW55" s="91"/>
      <c r="AX55" s="297" t="str">
        <f>IF(OR(AR50&gt;AR44,AC44&gt;X44,AR52&lt;0,AZ44&gt;AZ42,BG44&gt;BG42,BL44&gt;BL42,BQ44&gt;BQ42),"Valeur erronée dans le plan de financement","")</f>
        <v/>
      </c>
      <c r="AY55" s="297"/>
      <c r="AZ55" s="297"/>
      <c r="BA55" s="297"/>
      <c r="BB55" s="297"/>
      <c r="BC55" s="297"/>
      <c r="BD55" s="297"/>
      <c r="BE55" s="297"/>
      <c r="BF55" s="297"/>
      <c r="BG55" s="297"/>
      <c r="BH55" s="297"/>
      <c r="BI55" s="297"/>
      <c r="BJ55" s="297"/>
      <c r="BK55" s="297"/>
      <c r="BL55" s="297"/>
      <c r="BM55" s="93"/>
      <c r="BN55" s="91"/>
      <c r="BO55" s="91"/>
      <c r="BP55" s="91"/>
      <c r="BQ55" s="105"/>
      <c r="BR55" s="105"/>
      <c r="BS55" s="105"/>
      <c r="BT55" s="105"/>
      <c r="BU55" s="105"/>
      <c r="BV55" s="105"/>
      <c r="BW55" s="105"/>
      <c r="BX55" s="105"/>
      <c r="BY55" s="105"/>
      <c r="BZ55" s="105"/>
      <c r="CA55" s="105"/>
      <c r="CB55" s="105"/>
      <c r="CC55" s="105"/>
      <c r="CD55" s="105"/>
      <c r="CE55" s="178"/>
      <c r="CF55" s="60"/>
      <c r="CG55" s="60"/>
      <c r="CH55" s="60"/>
      <c r="CI55" s="60"/>
      <c r="CJ55" s="244"/>
    </row>
    <row r="56" spans="1:88" ht="9.75" customHeight="1" x14ac:dyDescent="0.2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91"/>
      <c r="AM56" s="91"/>
      <c r="AN56" s="91"/>
      <c r="AO56" s="91"/>
      <c r="AP56" s="91"/>
      <c r="AQ56" s="91"/>
      <c r="AR56" s="91"/>
      <c r="AS56" s="91"/>
      <c r="AT56" s="91"/>
      <c r="AU56" s="91"/>
      <c r="AV56" s="91"/>
      <c r="AW56" s="91"/>
      <c r="AX56" s="297"/>
      <c r="AY56" s="297"/>
      <c r="AZ56" s="297"/>
      <c r="BA56" s="297"/>
      <c r="BB56" s="297"/>
      <c r="BC56" s="297"/>
      <c r="BD56" s="297"/>
      <c r="BE56" s="297"/>
      <c r="BF56" s="297"/>
      <c r="BG56" s="297"/>
      <c r="BH56" s="297"/>
      <c r="BI56" s="297"/>
      <c r="BJ56" s="297"/>
      <c r="BK56" s="297"/>
      <c r="BL56" s="297"/>
      <c r="BM56" s="91"/>
      <c r="BN56" s="91"/>
      <c r="BO56" s="91"/>
      <c r="BP56" s="91"/>
      <c r="BQ56" s="105"/>
      <c r="BR56" s="105"/>
      <c r="BS56" s="105"/>
      <c r="BT56" s="105"/>
      <c r="BU56" s="105"/>
      <c r="BV56" s="105"/>
      <c r="BW56" s="105"/>
      <c r="BX56" s="105"/>
      <c r="BY56" s="105"/>
      <c r="BZ56" s="298" t="s">
        <v>114</v>
      </c>
      <c r="CA56" s="105"/>
      <c r="CB56" s="105"/>
      <c r="CC56" s="105"/>
      <c r="CD56" s="105"/>
      <c r="CE56" s="178"/>
      <c r="CF56" s="60"/>
      <c r="CG56" s="48"/>
      <c r="CH56" s="48"/>
      <c r="CI56" s="48"/>
      <c r="CJ56" s="48"/>
    </row>
    <row r="57" spans="1:88" ht="18" customHeight="1" x14ac:dyDescent="0.2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272" t="s">
        <v>34</v>
      </c>
      <c r="AD57" s="272"/>
      <c r="AE57" s="272"/>
      <c r="AF57" s="272"/>
      <c r="AG57" s="89"/>
      <c r="AH57" s="89"/>
      <c r="AI57" s="97"/>
      <c r="AJ57" s="97"/>
      <c r="AK57" s="97"/>
      <c r="AL57" s="97"/>
      <c r="AM57" s="97"/>
      <c r="AN57" s="97"/>
      <c r="AO57" s="97"/>
      <c r="AP57" s="97"/>
      <c r="AQ57" s="97"/>
      <c r="AR57" s="274" t="s">
        <v>35</v>
      </c>
      <c r="AS57" s="274"/>
      <c r="AT57" s="274"/>
      <c r="AU57" s="274"/>
      <c r="AV57" s="201"/>
      <c r="AW57" s="201"/>
      <c r="AX57" s="91"/>
      <c r="AY57" s="91"/>
      <c r="AZ57" s="91"/>
      <c r="BA57" s="91"/>
      <c r="BB57" s="91"/>
      <c r="BC57" s="91"/>
      <c r="BD57" s="91"/>
      <c r="BE57" s="91"/>
      <c r="BF57" s="91"/>
      <c r="BG57" s="91"/>
      <c r="BH57" s="91"/>
      <c r="BI57" s="91"/>
      <c r="BJ57" s="91"/>
      <c r="BK57" s="91"/>
      <c r="BL57" s="91"/>
      <c r="BM57" s="91"/>
      <c r="BN57" s="91"/>
      <c r="BO57" s="91"/>
      <c r="BP57" s="91"/>
      <c r="BQ57" s="105"/>
      <c r="BR57" s="105"/>
      <c r="BS57" s="105"/>
      <c r="BT57" s="202"/>
      <c r="BU57" s="202"/>
      <c r="BV57" s="202"/>
      <c r="BW57" s="202"/>
      <c r="BX57" s="202"/>
      <c r="BY57" s="202"/>
      <c r="BZ57" s="298"/>
      <c r="CA57" s="202"/>
      <c r="CB57" s="202"/>
      <c r="CC57" s="202"/>
      <c r="CD57" s="202"/>
      <c r="CE57" s="178"/>
      <c r="CF57" s="48"/>
      <c r="CG57" s="48"/>
      <c r="CH57" s="48"/>
      <c r="CI57" s="48"/>
      <c r="CJ57" s="48"/>
    </row>
    <row r="58" spans="1:88" ht="17.25" customHeight="1" x14ac:dyDescent="0.25">
      <c r="A58" s="44"/>
      <c r="B58" s="44"/>
      <c r="C58" s="45"/>
      <c r="D58" s="48"/>
      <c r="E58" s="48"/>
      <c r="F58" s="48"/>
      <c r="G58" s="48"/>
      <c r="H58" s="28"/>
      <c r="I58" s="89"/>
      <c r="J58" s="89"/>
      <c r="K58" s="89"/>
      <c r="L58" s="89"/>
      <c r="M58" s="89"/>
      <c r="N58" s="89"/>
      <c r="O58" s="89"/>
      <c r="P58" s="89"/>
      <c r="Q58" s="89"/>
      <c r="R58" s="89"/>
      <c r="S58" s="89"/>
      <c r="T58" s="89"/>
      <c r="U58" s="203"/>
      <c r="V58" s="203"/>
      <c r="W58" s="203"/>
      <c r="X58" s="179"/>
      <c r="Y58" s="179"/>
      <c r="Z58" s="179"/>
      <c r="AA58" s="184"/>
      <c r="AB58" s="179"/>
      <c r="AC58" s="273"/>
      <c r="AD58" s="273"/>
      <c r="AE58" s="273"/>
      <c r="AF58" s="273"/>
      <c r="AG58" s="89"/>
      <c r="AH58" s="89"/>
      <c r="AI58" s="89"/>
      <c r="AJ58" s="89"/>
      <c r="AK58" s="89"/>
      <c r="AL58" s="89"/>
      <c r="AM58" s="89"/>
      <c r="AN58" s="89"/>
      <c r="AO58" s="89"/>
      <c r="AP58" s="89"/>
      <c r="AQ58" s="89"/>
      <c r="AR58" s="275"/>
      <c r="AS58" s="275"/>
      <c r="AT58" s="275"/>
      <c r="AU58" s="275"/>
      <c r="AV58" s="201"/>
      <c r="AW58" s="201"/>
      <c r="AX58" s="91"/>
      <c r="AY58" s="91"/>
      <c r="AZ58" s="91"/>
      <c r="BA58" s="91"/>
      <c r="BB58" s="91"/>
      <c r="BC58" s="89"/>
      <c r="BD58" s="105"/>
      <c r="BE58" s="105"/>
      <c r="BF58" s="105"/>
      <c r="BG58" s="105"/>
      <c r="BH58" s="105"/>
      <c r="BI58" s="105"/>
      <c r="BJ58" s="105"/>
      <c r="BK58" s="105"/>
      <c r="BL58" s="105"/>
      <c r="BM58" s="105"/>
      <c r="BN58" s="105"/>
      <c r="BO58" s="105"/>
      <c r="BP58" s="105"/>
      <c r="BQ58" s="105"/>
      <c r="BR58" s="105"/>
      <c r="BS58" s="105"/>
      <c r="BT58" s="202"/>
      <c r="BU58" s="202"/>
      <c r="BV58" s="202"/>
      <c r="BW58" s="204"/>
      <c r="BX58" s="204"/>
      <c r="BY58" s="202"/>
      <c r="BZ58" s="298"/>
      <c r="CA58" s="204"/>
      <c r="CB58" s="204"/>
      <c r="CC58" s="204"/>
      <c r="CD58" s="204"/>
      <c r="CE58" s="178"/>
      <c r="CF58" s="48"/>
      <c r="CG58" s="48"/>
      <c r="CH58" s="48"/>
      <c r="CI58" s="48"/>
      <c r="CJ58" s="48"/>
    </row>
    <row r="59" spans="1:88" ht="14.25" customHeight="1" x14ac:dyDescent="0.25">
      <c r="A59" s="44"/>
      <c r="B59" s="44"/>
      <c r="C59" s="45"/>
      <c r="D59" s="49"/>
      <c r="E59" s="49"/>
      <c r="F59" s="49"/>
      <c r="G59" s="49"/>
      <c r="H59" s="49"/>
      <c r="I59" s="105"/>
      <c r="J59" s="105"/>
      <c r="K59" s="105"/>
      <c r="L59" s="105"/>
      <c r="M59" s="105"/>
      <c r="N59" s="105"/>
      <c r="O59" s="105"/>
      <c r="P59" s="105"/>
      <c r="Q59" s="105"/>
      <c r="R59" s="105"/>
      <c r="S59" s="105"/>
      <c r="T59" s="105"/>
      <c r="U59" s="105"/>
      <c r="V59" s="105"/>
      <c r="W59" s="105"/>
      <c r="X59" s="105"/>
      <c r="Y59" s="105"/>
      <c r="Z59" s="105"/>
      <c r="AA59" s="105"/>
      <c r="AB59" s="105"/>
      <c r="AC59" s="276" t="str">
        <f>IFERROR((AC46*IF(AD21="Oui",Taux!$C$15,Taux!$C$12)+AC48*Taux!$C$11+AC50*Taux!$C$13)/(AC46+AC48+AC50),"")</f>
        <v/>
      </c>
      <c r="AD59" s="277"/>
      <c r="AE59" s="277"/>
      <c r="AF59" s="278"/>
      <c r="AG59" s="89"/>
      <c r="AH59" s="89"/>
      <c r="AI59" s="134">
        <f>IF(AI46&lt;0,AI46,0)+IF(AI48&lt;0,AI48,0)+IF(AI50&lt;0,AI50,0)+IF(AI52&lt;0,AI52,0)+IF(AH54&lt;0,AH54,0)</f>
        <v>0</v>
      </c>
      <c r="AJ59" s="134"/>
      <c r="AK59" s="134">
        <f t="shared" ref="AK59" si="0">IF(AK46&lt;0,AK46,0)+IF(AK48&lt;0,AK48,0)+IF(AK50&lt;0,AK50,0)+IF(AK52&lt;0,AK52,0)+IF(AK54&lt;0,AK54,0)</f>
        <v>0</v>
      </c>
      <c r="AL59" s="134"/>
      <c r="AM59" s="134">
        <f>IF(AM46&lt;0,AM46,0)+IF(AM48&lt;0,AM48,0)+IF(AM50&lt;0,AM50,0)+IF(AM52&lt;0,AM52,0)+IF(AM54&lt;0,AM54,0)</f>
        <v>0</v>
      </c>
      <c r="AN59" s="134"/>
      <c r="AO59" s="134"/>
      <c r="AP59" s="134"/>
      <c r="AQ59" s="90"/>
      <c r="AR59" s="276" t="str">
        <f>IFERROR(($AR$46*IF(AD21="Oui",Taux!$B$15,Taux!$B$12)+$AR$48*Taux!$B$11+($AR$50+$AR$52)*Taux!$B$13+$AR$54*Taux!$B$14)/($AR$46+$AR$48+$AR$50+$AR$52+$AR$54),"")</f>
        <v/>
      </c>
      <c r="AS59" s="277"/>
      <c r="AT59" s="277"/>
      <c r="AU59" s="278"/>
      <c r="AV59" s="205"/>
      <c r="AW59" s="205"/>
      <c r="AX59" s="91"/>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202"/>
      <c r="BU59" s="202"/>
      <c r="BV59" s="202"/>
      <c r="BW59" s="202"/>
      <c r="BX59" s="202"/>
      <c r="BY59" s="202"/>
      <c r="BZ59" s="58">
        <f>MAX(ROUND((AH54+AC54+BV54+Q54)-0.9*CE54,0),0)</f>
        <v>0</v>
      </c>
      <c r="CA59" s="202"/>
      <c r="CB59" s="202"/>
      <c r="CC59" s="202"/>
      <c r="CD59" s="105"/>
      <c r="CE59" s="178"/>
      <c r="CF59" s="48"/>
      <c r="CG59" s="48"/>
      <c r="CH59" s="48"/>
      <c r="CI59" s="48"/>
      <c r="CJ59" s="48"/>
    </row>
    <row r="60" spans="1:88" ht="9.75" customHeight="1" x14ac:dyDescent="0.2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202"/>
      <c r="BU60" s="202"/>
      <c r="BV60" s="202"/>
      <c r="BW60" s="105"/>
      <c r="BX60" s="105"/>
      <c r="BY60" s="202"/>
      <c r="BZ60" s="105"/>
      <c r="CA60" s="105"/>
      <c r="CB60" s="105"/>
      <c r="CC60" s="105"/>
      <c r="CD60" s="105"/>
      <c r="CE60" s="178"/>
      <c r="CF60" s="48"/>
      <c r="CG60" s="48"/>
      <c r="CH60" s="48"/>
      <c r="CI60" s="48"/>
      <c r="CJ60" s="48"/>
    </row>
    <row r="61" spans="1:88" ht="9.75" customHeight="1" x14ac:dyDescent="0.25">
      <c r="A61" s="44"/>
      <c r="B61" s="44"/>
      <c r="C61" s="45"/>
      <c r="D61" s="45"/>
      <c r="E61" s="45"/>
      <c r="F61" s="45"/>
      <c r="G61" s="45"/>
      <c r="H61" s="45"/>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206"/>
    </row>
    <row r="62" spans="1:88" ht="17.25" hidden="1" customHeight="1" x14ac:dyDescent="0.2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279">
        <f>AR46+AR48+AR50+AR52+AR54</f>
        <v>0</v>
      </c>
      <c r="AS62" s="280"/>
      <c r="AT62" s="280"/>
      <c r="AU62" s="280"/>
      <c r="AV62" s="246"/>
      <c r="AW62" s="246"/>
      <c r="AX62" s="246"/>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206"/>
    </row>
    <row r="63" spans="1:88" ht="9.75" hidden="1" customHeight="1" x14ac:dyDescent="0.25">
      <c r="A63" s="45"/>
      <c r="B63" s="45"/>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102"/>
      <c r="BN63" s="102"/>
      <c r="BO63" s="102"/>
      <c r="BP63" s="102"/>
      <c r="BQ63" s="102"/>
      <c r="BR63" s="102"/>
      <c r="BS63" s="102"/>
      <c r="BT63" s="102"/>
      <c r="BU63" s="102"/>
      <c r="BV63" s="102"/>
      <c r="BW63" s="102"/>
      <c r="BX63" s="102"/>
      <c r="BY63" s="102"/>
      <c r="BZ63" s="102"/>
      <c r="CA63" s="102"/>
      <c r="CB63" s="102"/>
      <c r="CC63" s="102"/>
      <c r="CD63" s="102"/>
      <c r="CE63" s="206"/>
    </row>
    <row r="64" spans="1:88" ht="18.75" hidden="1" customHeight="1" x14ac:dyDescent="0.2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06"/>
      <c r="AC64" s="206"/>
      <c r="AD64" s="206"/>
      <c r="AE64" s="206"/>
      <c r="AF64" s="206"/>
      <c r="AG64" s="206"/>
      <c r="AH64" s="206"/>
      <c r="AI64" s="206"/>
      <c r="AJ64" s="206"/>
      <c r="AK64" s="206"/>
      <c r="AL64" s="206"/>
      <c r="AM64" s="206"/>
      <c r="AN64" s="206"/>
      <c r="AO64" s="206"/>
      <c r="AP64" s="206"/>
      <c r="AQ64" s="206"/>
      <c r="AR64" s="270">
        <f>AR44-AR62</f>
        <v>0</v>
      </c>
      <c r="AS64" s="271"/>
      <c r="AT64" s="271"/>
      <c r="AU64" s="271"/>
      <c r="AV64" s="245"/>
      <c r="AW64" s="245"/>
      <c r="AX64" s="245"/>
      <c r="AY64" s="206"/>
      <c r="AZ64" s="206"/>
      <c r="BA64" s="206"/>
      <c r="BB64" s="206"/>
      <c r="BC64" s="206"/>
      <c r="BD64" s="206"/>
      <c r="BE64" s="206"/>
      <c r="BF64" s="206"/>
      <c r="BG64" s="206"/>
      <c r="BH64" s="206"/>
      <c r="BI64" s="206"/>
      <c r="BJ64" s="206"/>
      <c r="BK64" s="206"/>
      <c r="BL64" s="206"/>
      <c r="BM64" s="102"/>
      <c r="BN64" s="102"/>
      <c r="BO64" s="102"/>
      <c r="BP64" s="102"/>
      <c r="BQ64" s="102"/>
      <c r="BR64" s="102"/>
      <c r="BS64" s="102"/>
      <c r="BT64" s="102"/>
      <c r="BU64" s="102"/>
      <c r="BV64" s="102"/>
      <c r="BW64" s="102"/>
      <c r="BX64" s="102"/>
      <c r="BY64" s="102"/>
      <c r="BZ64" s="102"/>
      <c r="CA64" s="102"/>
      <c r="CB64" s="102"/>
      <c r="CC64" s="102"/>
      <c r="CD64" s="102"/>
      <c r="CE64" s="206"/>
    </row>
    <row r="65" spans="1:83" ht="9.75" customHeight="1" x14ac:dyDescent="0.25">
      <c r="A65" s="45"/>
      <c r="B65" s="45"/>
      <c r="C65" s="45"/>
      <c r="D65" s="45"/>
      <c r="E65" s="45"/>
      <c r="F65" s="45"/>
      <c r="G65" s="45"/>
      <c r="H65" s="45"/>
      <c r="I65" s="102"/>
      <c r="J65" s="102"/>
      <c r="K65" s="102"/>
      <c r="L65" s="102"/>
      <c r="M65" s="102"/>
      <c r="N65" s="102"/>
      <c r="O65" s="102"/>
      <c r="P65" s="102"/>
      <c r="Q65" s="102"/>
      <c r="R65" s="102"/>
      <c r="S65" s="102"/>
      <c r="T65" s="102"/>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102"/>
      <c r="BO65" s="102"/>
      <c r="BP65" s="102"/>
      <c r="BQ65" s="102"/>
      <c r="BR65" s="102"/>
      <c r="BS65" s="102"/>
      <c r="BT65" s="102"/>
      <c r="BU65" s="102"/>
      <c r="BV65" s="102"/>
      <c r="BW65" s="102"/>
      <c r="BX65" s="102"/>
      <c r="BY65" s="102"/>
      <c r="BZ65" s="228"/>
      <c r="CA65" s="102"/>
      <c r="CB65" s="102"/>
      <c r="CC65" s="102"/>
      <c r="CD65" s="102"/>
      <c r="CE65" s="209"/>
    </row>
    <row r="66" spans="1:83" ht="15.75" customHeight="1" x14ac:dyDescent="0.25">
      <c r="A66" s="45"/>
      <c r="B66" s="45"/>
      <c r="C66" s="45"/>
      <c r="D66" s="45"/>
      <c r="E66" s="45"/>
      <c r="F66" s="45"/>
      <c r="G66" s="45"/>
      <c r="H66" s="45"/>
      <c r="I66" s="102"/>
      <c r="J66" s="102"/>
      <c r="K66" s="206"/>
      <c r="L66" s="206"/>
      <c r="M66" s="206"/>
      <c r="N66" s="206"/>
      <c r="O66" s="206"/>
      <c r="P66" s="206"/>
      <c r="Q66" s="206"/>
      <c r="R66" s="206"/>
      <c r="S66" s="206"/>
      <c r="T66" s="206"/>
      <c r="U66" s="206"/>
      <c r="V66" s="206"/>
      <c r="W66" s="206"/>
      <c r="X66" s="206"/>
      <c r="Y66" s="206"/>
      <c r="Z66" s="206"/>
      <c r="AA66" s="245" t="str">
        <f>IF(OR(AA46="Surfinancement*",AA48="Surfinancement*",AA54="Surfinancement*"),"*L'ensemble des financements sur cette typologie (autres prêts, subventions, PHB 2.0, Booster, fonds propres) sont supérieurs au prix de revient de cette typologie. Vous pouvez diminuer les montants de PHB 2.0 et/ou Booster","")</f>
        <v/>
      </c>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5"/>
      <c r="BQ66" s="245"/>
      <c r="BR66" s="102"/>
      <c r="BS66" s="102"/>
      <c r="BT66" s="102"/>
      <c r="BU66" s="102"/>
      <c r="BV66" s="102"/>
      <c r="BW66" s="206"/>
      <c r="BX66" s="206"/>
      <c r="BY66" s="102"/>
      <c r="BZ66" s="206"/>
      <c r="CA66" s="206"/>
      <c r="CB66" s="206"/>
      <c r="CC66" s="206"/>
      <c r="CD66" s="206"/>
      <c r="CE66" s="206"/>
    </row>
    <row r="67" spans="1:83" ht="9" customHeight="1" x14ac:dyDescent="0.25">
      <c r="A67" s="45"/>
      <c r="B67" s="45"/>
      <c r="C67" s="45"/>
      <c r="D67" s="45"/>
      <c r="E67" s="45"/>
      <c r="F67" s="45"/>
      <c r="G67" s="45"/>
      <c r="H67" s="45"/>
      <c r="I67" s="102"/>
      <c r="J67" s="102"/>
      <c r="K67" s="206"/>
      <c r="L67" s="206"/>
      <c r="M67" s="206"/>
      <c r="N67" s="206"/>
      <c r="O67" s="206"/>
      <c r="P67" s="206"/>
      <c r="Q67" s="206"/>
      <c r="R67" s="206"/>
      <c r="S67" s="206"/>
      <c r="T67" s="206"/>
      <c r="U67" s="206"/>
      <c r="V67" s="206"/>
      <c r="W67" s="206"/>
      <c r="X67" s="206"/>
      <c r="Y67" s="206"/>
      <c r="Z67" s="206"/>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BP67" s="245"/>
      <c r="BQ67" s="245"/>
      <c r="BR67" s="102"/>
      <c r="BS67" s="102"/>
      <c r="BT67" s="102"/>
      <c r="BU67" s="102"/>
      <c r="BV67" s="102"/>
      <c r="BW67" s="206"/>
      <c r="BX67" s="206"/>
      <c r="BY67" s="102"/>
      <c r="BZ67" s="206"/>
      <c r="CA67" s="206"/>
      <c r="CB67" s="206"/>
      <c r="CC67" s="206"/>
      <c r="CD67" s="206"/>
      <c r="CE67" s="206"/>
    </row>
    <row r="68" spans="1:83" ht="9" customHeight="1" x14ac:dyDescent="0.25">
      <c r="A68" s="45"/>
      <c r="B68" s="45"/>
      <c r="C68" s="45"/>
      <c r="D68" s="45"/>
      <c r="E68" s="45"/>
      <c r="F68" s="45"/>
      <c r="G68" s="45"/>
      <c r="H68" s="45"/>
      <c r="I68" s="45"/>
      <c r="J68" s="45"/>
      <c r="BN68" s="45"/>
      <c r="BO68" s="45"/>
      <c r="BP68" s="45"/>
      <c r="BQ68" s="45"/>
      <c r="BR68" s="45"/>
      <c r="BS68" s="45"/>
      <c r="BT68" s="45"/>
      <c r="BU68" s="45"/>
      <c r="BV68" s="45"/>
      <c r="BY68" s="45"/>
    </row>
    <row r="69" spans="1:83" ht="9" customHeight="1" x14ac:dyDescent="0.25">
      <c r="A69" s="45"/>
      <c r="B69" s="45"/>
      <c r="C69" s="45"/>
      <c r="D69" s="45"/>
      <c r="E69" s="45"/>
      <c r="F69" s="45"/>
      <c r="G69" s="45"/>
      <c r="H69" s="45"/>
      <c r="I69" s="45"/>
      <c r="J69" s="45"/>
      <c r="BN69" s="45"/>
      <c r="BO69" s="45"/>
      <c r="BP69" s="45"/>
      <c r="BQ69" s="45"/>
      <c r="BR69" s="45"/>
      <c r="BS69" s="45"/>
      <c r="BT69" s="45"/>
      <c r="BU69" s="45"/>
      <c r="BV69" s="45"/>
      <c r="BY69" s="45"/>
    </row>
    <row r="70" spans="1:83" ht="9" customHeight="1" x14ac:dyDescent="0.25">
      <c r="A70" s="45"/>
      <c r="B70" s="45"/>
      <c r="C70" s="45"/>
      <c r="D70" s="45"/>
      <c r="E70" s="45"/>
      <c r="F70" s="45"/>
      <c r="G70" s="45"/>
      <c r="H70" s="45"/>
      <c r="I70" s="45"/>
      <c r="J70" s="45"/>
      <c r="BN70" s="45"/>
      <c r="BO70" s="45"/>
      <c r="BP70" s="45"/>
      <c r="BQ70" s="45"/>
      <c r="BR70" s="45"/>
      <c r="BS70" s="45"/>
      <c r="BT70" s="45"/>
      <c r="BU70" s="45"/>
      <c r="BV70" s="45"/>
      <c r="BY70" s="45"/>
    </row>
    <row r="71" spans="1:83" ht="9" customHeight="1" x14ac:dyDescent="0.25">
      <c r="A71" s="45"/>
      <c r="B71" s="45"/>
      <c r="C71" s="45"/>
      <c r="D71" s="45"/>
      <c r="E71" s="45"/>
      <c r="F71" s="45"/>
      <c r="G71" s="45"/>
      <c r="H71" s="45"/>
      <c r="I71" s="45"/>
      <c r="J71" s="45"/>
      <c r="BN71" s="45"/>
      <c r="BO71" s="45"/>
      <c r="BP71" s="45"/>
      <c r="BQ71" s="45"/>
      <c r="BR71" s="45"/>
      <c r="BS71" s="45"/>
      <c r="BT71" s="45"/>
      <c r="BU71" s="45"/>
      <c r="BV71" s="45"/>
      <c r="BY71" s="45"/>
    </row>
    <row r="72" spans="1:83" ht="9" customHeight="1" x14ac:dyDescent="0.25"/>
    <row r="73" spans="1:83" ht="9" customHeight="1" x14ac:dyDescent="0.25"/>
    <row r="74" spans="1:83" ht="9" customHeight="1" x14ac:dyDescent="0.25"/>
    <row r="75" spans="1:83" ht="9" customHeight="1" x14ac:dyDescent="0.25"/>
    <row r="76" spans="1:83" ht="9" customHeight="1" x14ac:dyDescent="0.25"/>
    <row r="77" spans="1:83" ht="9" customHeight="1" x14ac:dyDescent="0.25"/>
    <row r="78" spans="1:83" ht="9" customHeight="1" x14ac:dyDescent="0.25"/>
    <row r="79" spans="1:83" ht="9" customHeight="1" x14ac:dyDescent="0.25"/>
    <row r="80" spans="1:83" ht="9" customHeight="1" x14ac:dyDescent="0.25"/>
    <row r="81" ht="15.75" customHeight="1" x14ac:dyDescent="0.25"/>
    <row r="82" ht="15.75" customHeight="1" x14ac:dyDescent="0.25"/>
    <row r="83" ht="15.75" customHeight="1" x14ac:dyDescent="0.25"/>
    <row r="84" ht="15.75" customHeight="1" x14ac:dyDescent="0.25"/>
    <row r="85" ht="15.75" customHeight="1" x14ac:dyDescent="0.25"/>
    <row r="86" ht="6.75" customHeight="1" x14ac:dyDescent="0.25"/>
    <row r="87" ht="6.75" customHeight="1" x14ac:dyDescent="0.25"/>
    <row r="88" ht="6.75" customHeight="1" x14ac:dyDescent="0.25"/>
    <row r="89" ht="6.75" customHeight="1" x14ac:dyDescent="0.25"/>
    <row r="90" ht="6.75" customHeight="1" x14ac:dyDescent="0.25"/>
    <row r="91" ht="6.75" customHeight="1" x14ac:dyDescent="0.25"/>
    <row r="92" ht="6.75" customHeight="1" x14ac:dyDescent="0.25"/>
    <row r="93" ht="6.75" customHeight="1" x14ac:dyDescent="0.25"/>
    <row r="94" ht="6.75" customHeight="1" x14ac:dyDescent="0.25"/>
    <row r="95" ht="6.75" customHeight="1" x14ac:dyDescent="0.25"/>
    <row r="96" ht="6.75" customHeight="1" x14ac:dyDescent="0.25"/>
    <row r="97" ht="6.75" customHeight="1" x14ac:dyDescent="0.25"/>
    <row r="98" ht="6.75" customHeight="1" x14ac:dyDescent="0.25"/>
    <row r="99" ht="6.75" customHeight="1" x14ac:dyDescent="0.25"/>
    <row r="100" ht="6.75" customHeight="1" x14ac:dyDescent="0.25"/>
    <row r="101" ht="6.75" customHeight="1" x14ac:dyDescent="0.25"/>
    <row r="102" ht="6.75" customHeight="1" x14ac:dyDescent="0.25"/>
    <row r="103" ht="6.75" customHeight="1" x14ac:dyDescent="0.25"/>
    <row r="104" ht="6.75" customHeight="1" x14ac:dyDescent="0.25"/>
    <row r="105" ht="6.75" customHeight="1" x14ac:dyDescent="0.25"/>
    <row r="106" ht="6.75" customHeight="1" x14ac:dyDescent="0.25"/>
    <row r="107" ht="6.75" customHeight="1" x14ac:dyDescent="0.25"/>
    <row r="108" ht="6.75" customHeight="1" x14ac:dyDescent="0.25"/>
    <row r="109" ht="6.75" customHeight="1" x14ac:dyDescent="0.25"/>
    <row r="110" ht="6.75" customHeight="1" x14ac:dyDescent="0.25"/>
  </sheetData>
  <sheetProtection algorithmName="SHA-512" hashValue="poRlZxbARjzOdQwoc20zDA8v5BPwE1jwkkpRLsrdXEz+7VYHvzAKVN3CFkXKNPBAgi1Cibb+3NVUXl7dpFhrEg==" saltValue="8pMEbDqD0M2gsQFZjjwPGA==" spinCount="100000" sheet="1" objects="1" scenarios="1"/>
  <mergeCells count="125">
    <mergeCell ref="AR62:AU62"/>
    <mergeCell ref="AR64:AU64"/>
    <mergeCell ref="K1:AW2"/>
    <mergeCell ref="K3:AY4"/>
    <mergeCell ref="AX55:BL56"/>
    <mergeCell ref="BZ56:BZ58"/>
    <mergeCell ref="AC57:AF58"/>
    <mergeCell ref="AR57:AU58"/>
    <mergeCell ref="AC59:AF59"/>
    <mergeCell ref="AR59:AU59"/>
    <mergeCell ref="BL50:BO50"/>
    <mergeCell ref="BQ50:BR50"/>
    <mergeCell ref="AC52:AF52"/>
    <mergeCell ref="AR52:AU52"/>
    <mergeCell ref="L54:O54"/>
    <mergeCell ref="Q54:T54"/>
    <mergeCell ref="X54:AA54"/>
    <mergeCell ref="AC54:AF54"/>
    <mergeCell ref="AR54:AU54"/>
    <mergeCell ref="BL48:BO48"/>
    <mergeCell ref="BQ48:BR48"/>
    <mergeCell ref="BL46:BO46"/>
    <mergeCell ref="BQ46:BR46"/>
    <mergeCell ref="BG44:BJ44"/>
    <mergeCell ref="E50:F50"/>
    <mergeCell ref="L50:O50"/>
    <mergeCell ref="Q50:T50"/>
    <mergeCell ref="X50:AA50"/>
    <mergeCell ref="AC50:AF50"/>
    <mergeCell ref="AR50:AU50"/>
    <mergeCell ref="AZ50:BC50"/>
    <mergeCell ref="BG50:BJ50"/>
    <mergeCell ref="BG46:BJ46"/>
    <mergeCell ref="L48:O48"/>
    <mergeCell ref="Q48:T48"/>
    <mergeCell ref="X48:AA48"/>
    <mergeCell ref="AC48:AF48"/>
    <mergeCell ref="AR48:AU48"/>
    <mergeCell ref="AZ48:BC48"/>
    <mergeCell ref="BG48:BJ48"/>
    <mergeCell ref="BL44:BO44"/>
    <mergeCell ref="BQ44:BR44"/>
    <mergeCell ref="E46:F48"/>
    <mergeCell ref="L46:O46"/>
    <mergeCell ref="Q46:T46"/>
    <mergeCell ref="X46:AA46"/>
    <mergeCell ref="AC46:AF46"/>
    <mergeCell ref="AR46:AU46"/>
    <mergeCell ref="AZ46:BC46"/>
    <mergeCell ref="L44:O44"/>
    <mergeCell ref="Q44:T44"/>
    <mergeCell ref="X44:AA44"/>
    <mergeCell ref="AC44:AF44"/>
    <mergeCell ref="AR44:AU44"/>
    <mergeCell ref="AZ44:BC44"/>
    <mergeCell ref="CI41:CI42"/>
    <mergeCell ref="CJ41:CJ42"/>
    <mergeCell ref="AZ42:BC42"/>
    <mergeCell ref="BG42:BJ42"/>
    <mergeCell ref="BL42:BO42"/>
    <mergeCell ref="BQ42:BR42"/>
    <mergeCell ref="BV41:BV42"/>
    <mergeCell ref="BX41:BX42"/>
    <mergeCell ref="BZ41:BZ42"/>
    <mergeCell ref="CB41:CB42"/>
    <mergeCell ref="CG41:CG42"/>
    <mergeCell ref="CH41:CH42"/>
    <mergeCell ref="BT40:BT42"/>
    <mergeCell ref="BV40:CB40"/>
    <mergeCell ref="CE40:CE42"/>
    <mergeCell ref="CG40:CJ40"/>
    <mergeCell ref="BL40:BO41"/>
    <mergeCell ref="BQ40:BR41"/>
    <mergeCell ref="BG41:BJ41"/>
    <mergeCell ref="L41:O42"/>
    <mergeCell ref="Q41:T42"/>
    <mergeCell ref="X41:AA42"/>
    <mergeCell ref="AC41:AF42"/>
    <mergeCell ref="AR41:AU42"/>
    <mergeCell ref="AZ41:BC41"/>
    <mergeCell ref="P35:T35"/>
    <mergeCell ref="F36:H36"/>
    <mergeCell ref="P36:T36"/>
    <mergeCell ref="AS37:AW37"/>
    <mergeCell ref="X16:Z16"/>
    <mergeCell ref="AA16:AC16"/>
    <mergeCell ref="AD16:AF16"/>
    <mergeCell ref="AT16:AW16"/>
    <mergeCell ref="F31:H31"/>
    <mergeCell ref="P31:T31"/>
    <mergeCell ref="AS31:AW31"/>
    <mergeCell ref="BG31:BI31"/>
    <mergeCell ref="E34:F34"/>
    <mergeCell ref="P34:T34"/>
    <mergeCell ref="AS34:AW34"/>
    <mergeCell ref="L19:T20"/>
    <mergeCell ref="X19:Z19"/>
    <mergeCell ref="AD21:AF21"/>
    <mergeCell ref="D25:BS26"/>
    <mergeCell ref="P29:T29"/>
    <mergeCell ref="AS29:AW29"/>
    <mergeCell ref="BA5:BF8"/>
    <mergeCell ref="P7:S7"/>
    <mergeCell ref="X8:Z8"/>
    <mergeCell ref="AA8:AC8"/>
    <mergeCell ref="AD8:AF8"/>
    <mergeCell ref="AP8:AR8"/>
    <mergeCell ref="AT8:AW8"/>
    <mergeCell ref="BT25:CE26"/>
    <mergeCell ref="X9:Z9"/>
    <mergeCell ref="AA9:AC9"/>
    <mergeCell ref="AD9:AF9"/>
    <mergeCell ref="AP9:AR9"/>
    <mergeCell ref="AT9:AW9"/>
    <mergeCell ref="X11:Z11"/>
    <mergeCell ref="AA11:AC11"/>
    <mergeCell ref="AD11:AF11"/>
    <mergeCell ref="AP11:AR11"/>
    <mergeCell ref="AT11:AW11"/>
    <mergeCell ref="L13:T14"/>
    <mergeCell ref="X13:Z13"/>
    <mergeCell ref="AA13:AC13"/>
    <mergeCell ref="AD13:AF13"/>
    <mergeCell ref="AT13:AW13"/>
    <mergeCell ref="L16:T17"/>
  </mergeCells>
  <conditionalFormatting sqref="X19:Z19">
    <cfRule type="expression" dxfId="13" priority="11">
      <formula>$AT$16=0</formula>
    </cfRule>
  </conditionalFormatting>
  <conditionalFormatting sqref="AC48:AF48">
    <cfRule type="expression" dxfId="12" priority="3">
      <formula>$AC$48&gt;$X$48</formula>
    </cfRule>
  </conditionalFormatting>
  <conditionalFormatting sqref="AC50:AF50">
    <cfRule type="expression" dxfId="11" priority="1">
      <formula>$AC$46&gt;$X$46</formula>
    </cfRule>
    <cfRule type="expression" dxfId="10" priority="2">
      <formula>$AC$50&gt;$X$50</formula>
    </cfRule>
  </conditionalFormatting>
  <conditionalFormatting sqref="AC54:AF54">
    <cfRule type="expression" dxfId="9" priority="7">
      <formula>$AC$54&gt;$X$54</formula>
    </cfRule>
  </conditionalFormatting>
  <conditionalFormatting sqref="AR46:AU46">
    <cfRule type="cellIs" dxfId="8" priority="6" operator="lessThan">
      <formula>0</formula>
    </cfRule>
  </conditionalFormatting>
  <conditionalFormatting sqref="AX55">
    <cfRule type="containsText" dxfId="7" priority="8" operator="containsText" text="Valeur erronée dans le plan de financement">
      <formula>NOT(ISERROR(SEARCH("Valeur erronée dans le plan de financement",AX55)))</formula>
    </cfRule>
  </conditionalFormatting>
  <conditionalFormatting sqref="AZ44:BC44">
    <cfRule type="cellIs" dxfId="6" priority="9" operator="greaterThan">
      <formula>$AZ$42</formula>
    </cfRule>
  </conditionalFormatting>
  <conditionalFormatting sqref="BG44:BJ44">
    <cfRule type="cellIs" dxfId="5" priority="5" operator="greaterThan">
      <formula>$BG$42</formula>
    </cfRule>
  </conditionalFormatting>
  <conditionalFormatting sqref="BL1:BO54 BM55:BO56 BL57:BO1048576">
    <cfRule type="expression" dxfId="4" priority="12">
      <formula>$AT$13=0</formula>
    </cfRule>
  </conditionalFormatting>
  <conditionalFormatting sqref="BL42:BO50">
    <cfRule type="expression" dxfId="3" priority="13">
      <formula>$AT$13=0</formula>
    </cfRule>
  </conditionalFormatting>
  <conditionalFormatting sqref="BL44:BO44">
    <cfRule type="cellIs" dxfId="2" priority="4" operator="greaterThan">
      <formula>$BL$42</formula>
    </cfRule>
  </conditionalFormatting>
  <conditionalFormatting sqref="BQ1:BR1048576 A19:L19 U19:V19 X19 AA19:BP19 BS19:XFD19">
    <cfRule type="expression" dxfId="1" priority="10">
      <formula>$AT$16=0</formula>
    </cfRule>
  </conditionalFormatting>
  <conditionalFormatting sqref="BQ42:BR50">
    <cfRule type="expression" dxfId="0" priority="14">
      <formula>$AT$16=0</formula>
    </cfRule>
  </conditionalFormatting>
  <dataValidations disablePrompts="1" count="8">
    <dataValidation type="whole" allowBlank="1" showInputMessage="1" showErrorMessage="1" sqref="AG46" xr:uid="{27642E95-7C4C-4CAE-9578-C8E0BDD21323}">
      <formula1>0</formula1>
      <formula2>$X$46-#REF!</formula2>
    </dataValidation>
    <dataValidation type="whole" operator="lessThanOrEqual" allowBlank="1" showInputMessage="1" showErrorMessage="1" sqref="AH50" xr:uid="{78E54150-B332-4DAC-83C2-AB96D754171A}">
      <formula1>AB50</formula1>
    </dataValidation>
    <dataValidation type="whole" operator="lessThanOrEqual" allowBlank="1" showInputMessage="1" showErrorMessage="1" sqref="AC54:AG54 AC48:AG48 AC50:AG50" xr:uid="{4BAD7F23-C6FC-4DC8-B81C-A3F74C5D9AD8}">
      <formula1>X48</formula1>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1:T32" xr:uid="{10C59DA6-4229-445A-AF6E-C232FF5B374F}">
      <formula1>F36</formula1>
      <formula2>E34</formula2>
    </dataValidation>
    <dataValidation type="whole" allowBlank="1" showInputMessage="1" showErrorMessage="1" errorTitle="Arrondi" error="Merci d'indiquer une valeur strictement inférieur au droit à prêt construction._x000a_" sqref="AW46" xr:uid="{63A935AD-D8DF-4EA6-996D-4BAE184408E4}">
      <formula1>0</formula1>
      <formula2>MAX(AQ46)</formula2>
    </dataValidation>
    <dataValidation type="decimal" allowBlank="1" showInputMessage="1" showErrorMessage="1" sqref="E50:F50" xr:uid="{2C2E5E44-775B-4C47-B486-5D290E3C7BF8}">
      <formula1>0.51</formula1>
      <formula2>0.55</formula2>
    </dataValidation>
    <dataValidation type="whole" operator="lessThanOrEqual" allowBlank="1" showInputMessage="1" showErrorMessage="1" sqref="AZ44:BC44 BG44:BJ44 BL44:BO44 BQ44:BS44" xr:uid="{90B0634B-B7B3-4C23-9F58-ABDB441A7FAA}">
      <formula1>AZ42</formula1>
    </dataValidation>
    <dataValidation type="whole" allowBlank="1" showInputMessage="1" showErrorMessage="1" sqref="AC46:AF46" xr:uid="{4F1C8B37-C0D3-4365-BC13-188A28BCD5D2}">
      <formula1>0</formula1>
      <formula2>$X$46</formula2>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B8F64A1-4A9A-4D10-B018-95DF9EE1EE6A}">
          <x14:formula1>
            <xm:f>Taux!$B$20:$B$21</xm:f>
          </x14:formula1>
          <xm:sqref>X19 P24:S24 AD21</xm:sqref>
        </x14:dataValidation>
        <x14:dataValidation type="list" allowBlank="1" showInputMessage="1" showErrorMessage="1" xr:uid="{FECEAB44-E89F-4A2B-A632-446E8CFD7C0D}">
          <x14:formula1>
            <xm:f>Taux!$A$1:$A$5</xm:f>
          </x14:formula1>
          <xm:sqref>P7:S7</xm:sqref>
        </x14:dataValidation>
        <x14:dataValidation type="list" allowBlank="1" showInputMessage="1" showErrorMessage="1" xr:uid="{38619DEA-C20B-4B28-9FE9-C5D964658D45}">
          <x14:formula1>
            <xm:f>Taux!$C$20:$C$21</xm:f>
          </x14:formula1>
          <xm:sqref>BE50 AX50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25C5-6E0B-42AE-A5E3-AC384F2A3770}">
  <sheetPr codeName="Feuil3"/>
  <dimension ref="A1:G44"/>
  <sheetViews>
    <sheetView topLeftCell="A13" workbookViewId="0">
      <selection activeCell="D28" sqref="D28"/>
    </sheetView>
  </sheetViews>
  <sheetFormatPr baseColWidth="10" defaultColWidth="11.42578125" defaultRowHeight="12.75" x14ac:dyDescent="0.2"/>
  <cols>
    <col min="1" max="1" width="3.5703125" style="17" customWidth="1"/>
    <col min="2" max="2" width="83.28515625" style="7" customWidth="1"/>
    <col min="3" max="3" width="11.42578125" style="8"/>
    <col min="4" max="4" width="18.140625" style="8" customWidth="1"/>
    <col min="5" max="5" width="57" style="8" customWidth="1"/>
    <col min="6" max="16384" width="11.42578125" style="8"/>
  </cols>
  <sheetData>
    <row r="1" spans="1:5" x14ac:dyDescent="0.2">
      <c r="A1" s="15"/>
      <c r="D1" s="81" t="s">
        <v>60</v>
      </c>
      <c r="E1" s="82"/>
    </row>
    <row r="2" spans="1:5" ht="25.5" x14ac:dyDescent="0.2">
      <c r="A2" s="15"/>
      <c r="B2" s="14" t="s">
        <v>38</v>
      </c>
      <c r="D2" s="373" t="s">
        <v>61</v>
      </c>
      <c r="E2" s="368" t="s">
        <v>66</v>
      </c>
    </row>
    <row r="3" spans="1:5" x14ac:dyDescent="0.2">
      <c r="A3" s="15"/>
      <c r="D3" s="373"/>
      <c r="E3" s="374"/>
    </row>
    <row r="4" spans="1:5" s="7" customFormat="1" ht="21" customHeight="1" x14ac:dyDescent="0.25">
      <c r="A4" s="16"/>
      <c r="B4" s="9" t="s">
        <v>8</v>
      </c>
      <c r="D4" s="375" t="s">
        <v>62</v>
      </c>
      <c r="E4" s="368" t="s">
        <v>63</v>
      </c>
    </row>
    <row r="5" spans="1:5" x14ac:dyDescent="0.2">
      <c r="A5" s="15"/>
      <c r="B5" s="152" t="s">
        <v>40</v>
      </c>
      <c r="D5" s="376"/>
      <c r="E5" s="374"/>
    </row>
    <row r="6" spans="1:5" ht="19.5" customHeight="1" x14ac:dyDescent="0.2">
      <c r="A6" s="15"/>
      <c r="B6" s="370" t="s">
        <v>81</v>
      </c>
      <c r="D6" s="153" t="s">
        <v>71</v>
      </c>
      <c r="E6" s="154" t="s">
        <v>65</v>
      </c>
    </row>
    <row r="7" spans="1:5" ht="21.75" customHeight="1" x14ac:dyDescent="0.2">
      <c r="A7" s="15"/>
      <c r="B7" s="370"/>
      <c r="D7" s="371" t="s">
        <v>73</v>
      </c>
      <c r="E7" s="372" t="s">
        <v>74</v>
      </c>
    </row>
    <row r="8" spans="1:5" ht="21" customHeight="1" x14ac:dyDescent="0.2">
      <c r="A8" s="15"/>
      <c r="B8" s="10"/>
      <c r="D8" s="371"/>
      <c r="E8" s="372"/>
    </row>
    <row r="9" spans="1:5" ht="15.75" customHeight="1" x14ac:dyDescent="0.2">
      <c r="A9" s="15"/>
      <c r="B9" s="12" t="s">
        <v>41</v>
      </c>
      <c r="D9" s="371"/>
      <c r="E9" s="372"/>
    </row>
    <row r="10" spans="1:5" x14ac:dyDescent="0.2">
      <c r="A10" s="15"/>
      <c r="B10" s="370" t="s">
        <v>121</v>
      </c>
      <c r="D10" s="371"/>
      <c r="E10" s="372"/>
    </row>
    <row r="11" spans="1:5" ht="23.25" customHeight="1" x14ac:dyDescent="0.2">
      <c r="A11" s="15"/>
      <c r="B11" s="370"/>
      <c r="D11" s="153" t="s">
        <v>75</v>
      </c>
      <c r="E11" s="154" t="s">
        <v>84</v>
      </c>
    </row>
    <row r="12" spans="1:5" ht="25.5" x14ac:dyDescent="0.2">
      <c r="A12" s="15"/>
      <c r="B12" s="370"/>
      <c r="C12" s="13"/>
      <c r="D12" s="153" t="s">
        <v>77</v>
      </c>
      <c r="E12" s="154" t="s">
        <v>78</v>
      </c>
    </row>
    <row r="13" spans="1:5" ht="28.5" customHeight="1" x14ac:dyDescent="0.2">
      <c r="A13" s="15"/>
      <c r="D13" s="153" t="s">
        <v>79</v>
      </c>
      <c r="E13" s="154" t="s">
        <v>85</v>
      </c>
    </row>
    <row r="14" spans="1:5" ht="21" customHeight="1" x14ac:dyDescent="0.2">
      <c r="A14" s="15"/>
      <c r="B14" s="12" t="s">
        <v>126</v>
      </c>
      <c r="D14" s="153" t="s">
        <v>82</v>
      </c>
      <c r="E14" s="155" t="s">
        <v>83</v>
      </c>
    </row>
    <row r="15" spans="1:5" ht="21" customHeight="1" x14ac:dyDescent="0.2">
      <c r="A15" s="15"/>
      <c r="B15" s="370" t="s">
        <v>125</v>
      </c>
      <c r="D15" s="153" t="s">
        <v>86</v>
      </c>
      <c r="E15" s="156" t="s">
        <v>84</v>
      </c>
    </row>
    <row r="16" spans="1:5" ht="21" customHeight="1" x14ac:dyDescent="0.2">
      <c r="A16" s="15"/>
      <c r="B16" s="370"/>
      <c r="D16" s="153" t="s">
        <v>95</v>
      </c>
      <c r="E16" s="155" t="s">
        <v>93</v>
      </c>
    </row>
    <row r="17" spans="1:7" ht="19.5" customHeight="1" x14ac:dyDescent="0.2">
      <c r="A17" s="15"/>
      <c r="D17" s="157" t="s">
        <v>97</v>
      </c>
      <c r="E17" s="158" t="s">
        <v>98</v>
      </c>
      <c r="G17" s="8" t="s">
        <v>103</v>
      </c>
    </row>
    <row r="18" spans="1:7" ht="27.75" customHeight="1" x14ac:dyDescent="0.2">
      <c r="A18" s="15"/>
      <c r="B18" s="12" t="s">
        <v>42</v>
      </c>
      <c r="D18" s="159" t="s">
        <v>99</v>
      </c>
      <c r="E18" s="160" t="s">
        <v>100</v>
      </c>
    </row>
    <row r="19" spans="1:7" ht="38.25" x14ac:dyDescent="0.2">
      <c r="A19" s="15"/>
      <c r="B19" s="11" t="s">
        <v>48</v>
      </c>
      <c r="D19" s="161" t="s">
        <v>101</v>
      </c>
      <c r="E19" s="162" t="s">
        <v>102</v>
      </c>
    </row>
    <row r="20" spans="1:7" x14ac:dyDescent="0.2">
      <c r="A20" s="15"/>
      <c r="B20" s="11" t="s">
        <v>43</v>
      </c>
      <c r="D20" s="164" t="s">
        <v>104</v>
      </c>
      <c r="E20" s="165" t="s">
        <v>105</v>
      </c>
    </row>
    <row r="21" spans="1:7" ht="23.25" customHeight="1" x14ac:dyDescent="0.2">
      <c r="A21" s="15"/>
      <c r="B21" s="11"/>
      <c r="D21" s="366" t="s">
        <v>122</v>
      </c>
      <c r="E21" s="368" t="s">
        <v>130</v>
      </c>
    </row>
    <row r="22" spans="1:7" ht="21" customHeight="1" x14ac:dyDescent="0.2">
      <c r="A22" s="15"/>
      <c r="B22" s="12" t="s">
        <v>36</v>
      </c>
      <c r="D22" s="367"/>
      <c r="E22" s="369"/>
    </row>
    <row r="23" spans="1:7" ht="38.25" x14ac:dyDescent="0.2">
      <c r="A23" s="15"/>
      <c r="B23" s="11" t="s">
        <v>53</v>
      </c>
      <c r="D23" s="235" t="s">
        <v>134</v>
      </c>
      <c r="E23" s="250" t="s">
        <v>133</v>
      </c>
    </row>
    <row r="24" spans="1:7" ht="38.25" x14ac:dyDescent="0.2">
      <c r="A24" s="15"/>
      <c r="B24" s="11" t="s">
        <v>59</v>
      </c>
      <c r="D24" s="251" t="s">
        <v>136</v>
      </c>
      <c r="E24" s="252" t="s">
        <v>135</v>
      </c>
    </row>
    <row r="25" spans="1:7" ht="12.75" customHeight="1" x14ac:dyDescent="0.2">
      <c r="A25" s="15"/>
      <c r="D25" s="366" t="s">
        <v>138</v>
      </c>
      <c r="E25" s="368" t="s">
        <v>137</v>
      </c>
    </row>
    <row r="26" spans="1:7" ht="21" customHeight="1" x14ac:dyDescent="0.2">
      <c r="A26" s="15"/>
      <c r="B26" s="12" t="s">
        <v>49</v>
      </c>
      <c r="D26" s="367"/>
      <c r="E26" s="369"/>
    </row>
    <row r="27" spans="1:7" ht="25.5" x14ac:dyDescent="0.2">
      <c r="A27" s="15"/>
      <c r="B27" s="11" t="s">
        <v>44</v>
      </c>
      <c r="D27" s="253" t="s">
        <v>139</v>
      </c>
      <c r="E27" s="252" t="s">
        <v>135</v>
      </c>
    </row>
    <row r="28" spans="1:7" x14ac:dyDescent="0.2">
      <c r="A28" s="15"/>
      <c r="B28" s="10" t="s">
        <v>45</v>
      </c>
    </row>
    <row r="29" spans="1:7" x14ac:dyDescent="0.2">
      <c r="A29" s="15"/>
    </row>
    <row r="30" spans="1:7" ht="21" customHeight="1" x14ac:dyDescent="0.2">
      <c r="A30" s="15"/>
      <c r="B30" s="12" t="s">
        <v>37</v>
      </c>
    </row>
    <row r="31" spans="1:7" ht="25.5" x14ac:dyDescent="0.2">
      <c r="A31" s="15"/>
      <c r="B31" s="11" t="s">
        <v>129</v>
      </c>
    </row>
    <row r="32" spans="1:7" ht="25.5" x14ac:dyDescent="0.2">
      <c r="A32" s="15"/>
      <c r="B32" s="11" t="s">
        <v>47</v>
      </c>
    </row>
    <row r="33" spans="1:2" x14ac:dyDescent="0.2">
      <c r="A33" s="15"/>
    </row>
    <row r="34" spans="1:2" x14ac:dyDescent="0.2">
      <c r="A34" s="15"/>
      <c r="B34" s="12" t="s">
        <v>39</v>
      </c>
    </row>
    <row r="35" spans="1:2" x14ac:dyDescent="0.2">
      <c r="A35" s="15"/>
      <c r="B35" s="10" t="s">
        <v>46</v>
      </c>
    </row>
    <row r="36" spans="1:2" ht="89.25" x14ac:dyDescent="0.2">
      <c r="A36" s="15"/>
      <c r="B36" s="11" t="s">
        <v>96</v>
      </c>
    </row>
    <row r="37" spans="1:2" ht="25.5" x14ac:dyDescent="0.2">
      <c r="A37" s="15"/>
      <c r="B37" s="106" t="s">
        <v>92</v>
      </c>
    </row>
    <row r="38" spans="1:2" x14ac:dyDescent="0.2">
      <c r="A38" s="15"/>
    </row>
    <row r="39" spans="1:2" x14ac:dyDescent="0.2">
      <c r="A39" s="15"/>
      <c r="B39" s="12" t="s">
        <v>106</v>
      </c>
    </row>
    <row r="40" spans="1:2" ht="71.25" customHeight="1" x14ac:dyDescent="0.2">
      <c r="A40" s="15"/>
      <c r="B40" s="106" t="s">
        <v>111</v>
      </c>
    </row>
    <row r="41" spans="1:2" x14ac:dyDescent="0.2">
      <c r="A41" s="15"/>
    </row>
    <row r="42" spans="1:2" x14ac:dyDescent="0.2">
      <c r="A42" s="15"/>
      <c r="B42" s="12" t="s">
        <v>127</v>
      </c>
    </row>
    <row r="43" spans="1:2" ht="29.45" customHeight="1" x14ac:dyDescent="0.2">
      <c r="A43" s="15"/>
      <c r="B43" s="234" t="s">
        <v>131</v>
      </c>
    </row>
    <row r="44" spans="1:2" ht="38.25" x14ac:dyDescent="0.2">
      <c r="A44" s="15"/>
      <c r="B44" s="14" t="s">
        <v>128</v>
      </c>
    </row>
  </sheetData>
  <sheetProtection algorithmName="SHA-512" hashValue="uNWWpzN5zFIwvxckKS2DhpvfH6oeM3lkW4xUa9FBpaxv4JeGAbV8E391S9MBHCewszNWgVQW9bGINtYY1tba6w==" saltValue="2FWsrQTjdHGCiWCT2DUQvw==" spinCount="100000" sheet="1" objects="1" scenarios="1"/>
  <mergeCells count="13">
    <mergeCell ref="D2:D3"/>
    <mergeCell ref="E2:E3"/>
    <mergeCell ref="E4:E5"/>
    <mergeCell ref="D4:D5"/>
    <mergeCell ref="D25:D26"/>
    <mergeCell ref="E25:E26"/>
    <mergeCell ref="B15:B16"/>
    <mergeCell ref="D7:D10"/>
    <mergeCell ref="E7:E10"/>
    <mergeCell ref="B10:B12"/>
    <mergeCell ref="B6:B7"/>
    <mergeCell ref="D21:D22"/>
    <mergeCell ref="E21:E22"/>
  </mergeCells>
  <pageMargins left="0.7" right="0.7" top="0.75" bottom="0.75" header="0.3" footer="0.3"/>
  <pageSetup paperSize="9" orientation="portrait" r:id="rId1"/>
  <headerFooter>
    <oddFooter>&amp;L&amp;1#&amp;"Calibri"&amp;10&amp;KA80000Interne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C21"/>
  <sheetViews>
    <sheetView workbookViewId="0">
      <selection activeCell="B8" sqref="B8"/>
    </sheetView>
  </sheetViews>
  <sheetFormatPr baseColWidth="10" defaultColWidth="11.42578125" defaultRowHeight="15" x14ac:dyDescent="0.25"/>
  <cols>
    <col min="1" max="1" width="31.28515625" style="1" bestFit="1" customWidth="1"/>
    <col min="2" max="16384" width="11.42578125" style="1"/>
  </cols>
  <sheetData>
    <row r="1" spans="1:3" x14ac:dyDescent="0.25">
      <c r="A1" s="4" t="s">
        <v>10</v>
      </c>
      <c r="B1" s="5">
        <v>0.45</v>
      </c>
    </row>
    <row r="2" spans="1:3" x14ac:dyDescent="0.25">
      <c r="A2" s="4" t="s">
        <v>2</v>
      </c>
      <c r="B2" s="5">
        <v>0.35</v>
      </c>
    </row>
    <row r="3" spans="1:3" x14ac:dyDescent="0.25">
      <c r="A3" s="4" t="s">
        <v>11</v>
      </c>
      <c r="B3" s="5">
        <v>0.3</v>
      </c>
    </row>
    <row r="4" spans="1:3" x14ac:dyDescent="0.25">
      <c r="A4" s="4" t="s">
        <v>12</v>
      </c>
      <c r="B4" s="5">
        <v>0.25</v>
      </c>
    </row>
    <row r="5" spans="1:3" x14ac:dyDescent="0.25">
      <c r="A5" s="4" t="s">
        <v>13</v>
      </c>
      <c r="B5" s="5">
        <v>0.2</v>
      </c>
    </row>
    <row r="6" spans="1:3" x14ac:dyDescent="0.25">
      <c r="B6" s="80">
        <v>45870</v>
      </c>
    </row>
    <row r="7" spans="1:3" x14ac:dyDescent="0.25">
      <c r="A7" s="4" t="s">
        <v>29</v>
      </c>
      <c r="B7" s="6">
        <v>1.7000000000000001E-2</v>
      </c>
    </row>
    <row r="9" spans="1:3" x14ac:dyDescent="0.25">
      <c r="A9" s="117"/>
      <c r="B9" s="118"/>
    </row>
    <row r="10" spans="1:3" x14ac:dyDescent="0.25">
      <c r="B10" s="4" t="s">
        <v>108</v>
      </c>
      <c r="C10" s="4" t="s">
        <v>109</v>
      </c>
    </row>
    <row r="11" spans="1:3" x14ac:dyDescent="0.25">
      <c r="A11" s="171" t="s">
        <v>67</v>
      </c>
      <c r="B11" s="94">
        <f>$B$7+C11</f>
        <v>1.5000000000000001E-2</v>
      </c>
      <c r="C11" s="6">
        <v>-2E-3</v>
      </c>
    </row>
    <row r="12" spans="1:3" x14ac:dyDescent="0.25">
      <c r="A12" s="171" t="s">
        <v>68</v>
      </c>
      <c r="B12" s="94">
        <f>$B$7+C12</f>
        <v>2.3E-2</v>
      </c>
      <c r="C12" s="6">
        <v>6.0000000000000001E-3</v>
      </c>
    </row>
    <row r="13" spans="1:3" x14ac:dyDescent="0.25">
      <c r="A13" s="171" t="s">
        <v>69</v>
      </c>
      <c r="B13" s="94">
        <f>$B$7+C13</f>
        <v>2.81E-2</v>
      </c>
      <c r="C13" s="6">
        <v>1.11E-2</v>
      </c>
    </row>
    <row r="14" spans="1:3" x14ac:dyDescent="0.25">
      <c r="A14" s="171" t="s">
        <v>70</v>
      </c>
      <c r="B14" s="94">
        <f>$B$7+C14</f>
        <v>3.1E-2</v>
      </c>
      <c r="C14" s="6">
        <v>1.4E-2</v>
      </c>
    </row>
    <row r="15" spans="1:3" x14ac:dyDescent="0.25">
      <c r="A15" s="171" t="s">
        <v>107</v>
      </c>
      <c r="B15" s="94">
        <f>$B$7+C15</f>
        <v>1.9000000000000003E-2</v>
      </c>
      <c r="C15" s="6">
        <v>2E-3</v>
      </c>
    </row>
    <row r="19" spans="2:3" x14ac:dyDescent="0.25">
      <c r="B19" s="1" t="s">
        <v>89</v>
      </c>
    </row>
    <row r="20" spans="2:3" x14ac:dyDescent="0.25">
      <c r="B20" s="4" t="s">
        <v>76</v>
      </c>
      <c r="C20" s="4" t="s">
        <v>64</v>
      </c>
    </row>
    <row r="21" spans="2:3" x14ac:dyDescent="0.25">
      <c r="B21" s="4" t="s">
        <v>80</v>
      </c>
      <c r="C21" s="4"/>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Construction</vt:lpstr>
      <vt:lpstr>VEFA &amp; AA</vt:lpstr>
      <vt:lpstr>Guide d'utilisation</vt:lpstr>
      <vt:lpstr>Taux</vt:lpstr>
      <vt:lpstr>Construction!Zone_d_impression</vt:lpstr>
      <vt:lpstr>'VEFA &amp; AA'!Zone_d_impression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dc:creator>
  <cp:lastModifiedBy>Bayik, Nil</cp:lastModifiedBy>
  <cp:lastPrinted>2019-10-21T17:00:33Z</cp:lastPrinted>
  <dcterms:created xsi:type="dcterms:W3CDTF">2019-05-30T07:41:27Z</dcterms:created>
  <dcterms:modified xsi:type="dcterms:W3CDTF">2025-07-21T13:57:29Z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2023-01-23T10:32:56Z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0cba1d3a-722b-43d4-9b1e-356d2a335b77</vt:lpwstr>
  </property>
  <property fmtid="{D5CDD505-2E9C-101B-9397-08002B2CF9AE}" pid="8" name="MSIP_Label_1387ec98-8aff-418c-9455-dc857e1ea7dc_ContentBits">
    <vt:lpwstr>2</vt:lpwstr>
  </property>
</Properties>
</file>